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c\project\CCHP_NCCD_OD\pcdeditor\+Tech_Activities\Article Tools &amp; Resources\"/>
    </mc:Choice>
  </mc:AlternateContent>
  <bookViews>
    <workbookView xWindow="0" yWindow="0" windowWidth="21600" windowHeight="8580" tabRatio="936"/>
  </bookViews>
  <sheets>
    <sheet name="Community Characteristics" sheetId="1" r:id="rId1"/>
    <sheet name="Capacity Calculator" sheetId="8" r:id="rId2"/>
    <sheet name="Var_Population" sheetId="11" r:id="rId3"/>
    <sheet name="Var_Freq" sheetId="13" r:id="rId4"/>
    <sheet name="Var_Group Size" sheetId="14" r:id="rId5"/>
    <sheet name="Usage" sheetId="18" r:id="rId6"/>
    <sheet name="Def_Interventions" sheetId="10" r:id="rId7"/>
  </sheets>
  <definedNames>
    <definedName name="Advertisements">#REF!</definedName>
    <definedName name="PV.AD">Var_Population!$C$2</definedName>
  </definedNames>
  <calcPr calcId="152511"/>
</workbook>
</file>

<file path=xl/calcChain.xml><?xml version="1.0" encoding="utf-8"?>
<calcChain xmlns="http://schemas.openxmlformats.org/spreadsheetml/2006/main">
  <c r="C13" i="11" l="1"/>
  <c r="C8" i="11"/>
  <c r="C18" i="11"/>
  <c r="C16" i="11"/>
  <c r="C6" i="11" l="1"/>
  <c r="C12" i="11"/>
  <c r="C5" i="11"/>
  <c r="C7" i="11"/>
  <c r="C4" i="11"/>
  <c r="C3" i="11"/>
  <c r="C2" i="11"/>
  <c r="I19" i="1" l="1"/>
  <c r="M15" i="1"/>
  <c r="B11" i="8" l="1"/>
  <c r="A3" i="8"/>
  <c r="B39" i="8" l="1"/>
  <c r="B41" i="8"/>
  <c r="D41" i="8" s="1"/>
  <c r="F41" i="8" s="1"/>
  <c r="B36" i="8"/>
  <c r="B25" i="8"/>
  <c r="B23" i="8"/>
  <c r="B16" i="8"/>
  <c r="B18" i="8"/>
  <c r="B22" i="8"/>
  <c r="B17" i="8"/>
  <c r="B24" i="8"/>
  <c r="B33" i="8"/>
  <c r="C24" i="8"/>
  <c r="E8" i="8" l="1"/>
  <c r="E7" i="8"/>
  <c r="E6" i="8"/>
  <c r="E5" i="8"/>
  <c r="E4" i="8"/>
  <c r="C8" i="8" l="1"/>
  <c r="C11" i="11" s="1"/>
  <c r="B32" i="8" s="1"/>
  <c r="C7" i="8"/>
  <c r="C6" i="8"/>
  <c r="C5" i="8"/>
  <c r="C4" i="8"/>
  <c r="D4" i="8" l="1"/>
  <c r="D7" i="8"/>
  <c r="D36" i="8" l="1"/>
  <c r="F36" i="8" s="1"/>
  <c r="D39" i="8"/>
  <c r="F39" i="8" s="1"/>
  <c r="D33" i="8"/>
  <c r="F33" i="8" s="1"/>
  <c r="D32" i="8"/>
  <c r="F32" i="8" s="1"/>
  <c r="D18" i="8"/>
  <c r="C9" i="8"/>
  <c r="C17" i="11" s="1"/>
  <c r="B40" i="8" s="1"/>
  <c r="D40" i="8" s="1"/>
  <c r="F40" i="8" s="1"/>
  <c r="D6" i="8"/>
  <c r="E9" i="8"/>
  <c r="D8" i="8"/>
  <c r="C25" i="11" s="1"/>
  <c r="B53" i="8" s="1"/>
  <c r="D5" i="8"/>
  <c r="C15" i="11" l="1"/>
  <c r="B38" i="8" s="1"/>
  <c r="D38" i="8" s="1"/>
  <c r="F38" i="8" s="1"/>
  <c r="C14" i="11"/>
  <c r="B37" i="8" s="1"/>
  <c r="D37" i="8" s="1"/>
  <c r="F37" i="8" s="1"/>
  <c r="D9" i="8"/>
  <c r="C10" i="11" l="1"/>
  <c r="B29" i="8" s="1"/>
  <c r="D29" i="8" s="1"/>
  <c r="F29" i="8" s="1"/>
  <c r="C9" i="11"/>
  <c r="B28" i="8" s="1"/>
  <c r="D28" i="8" s="1"/>
  <c r="F28" i="8" s="1"/>
  <c r="C30" i="11"/>
  <c r="B60" i="8" s="1"/>
  <c r="D60" i="8" s="1"/>
  <c r="F60" i="8" s="1"/>
  <c r="C32" i="11"/>
  <c r="B62" i="8" s="1"/>
  <c r="D62" i="8" s="1"/>
  <c r="F62" i="8" s="1"/>
  <c r="C26" i="11"/>
  <c r="B56" i="8" s="1"/>
  <c r="D56" i="8" s="1"/>
  <c r="F56" i="8" s="1"/>
  <c r="C22" i="11"/>
  <c r="B48" i="8" s="1"/>
  <c r="D48" i="8" s="1"/>
  <c r="F48" i="8" s="1"/>
  <c r="C34" i="11"/>
  <c r="B64" i="8" s="1"/>
  <c r="D64" i="8" s="1"/>
  <c r="F64" i="8" s="1"/>
  <c r="C28" i="11"/>
  <c r="B58" i="8" s="1"/>
  <c r="D58" i="8" s="1"/>
  <c r="F58" i="8" s="1"/>
  <c r="C24" i="11"/>
  <c r="B52" i="8" s="1"/>
  <c r="D52" i="8" s="1"/>
  <c r="F52" i="8" s="1"/>
  <c r="C20" i="11"/>
  <c r="B46" i="8" s="1"/>
  <c r="D46" i="8" s="1"/>
  <c r="F46" i="8" s="1"/>
  <c r="C33" i="11"/>
  <c r="B63" i="8" s="1"/>
  <c r="D63" i="8" s="1"/>
  <c r="F63" i="8" s="1"/>
  <c r="C27" i="11"/>
  <c r="B57" i="8" s="1"/>
  <c r="D57" i="8" s="1"/>
  <c r="F57" i="8" s="1"/>
  <c r="C23" i="11"/>
  <c r="B51" i="8" s="1"/>
  <c r="D51" i="8" s="1"/>
  <c r="F51" i="8" s="1"/>
  <c r="C19" i="11"/>
  <c r="B45" i="8" s="1"/>
  <c r="D45" i="8" s="1"/>
  <c r="F45" i="8" s="1"/>
  <c r="C29" i="11"/>
  <c r="B59" i="8" s="1"/>
  <c r="D59" i="8" s="1"/>
  <c r="F59" i="8" s="1"/>
  <c r="C31" i="11"/>
  <c r="B61" i="8" s="1"/>
  <c r="D61" i="8" s="1"/>
  <c r="F61" i="8" s="1"/>
  <c r="C21" i="11"/>
  <c r="B47" i="8" s="1"/>
  <c r="D47" i="8" s="1"/>
  <c r="F47" i="8" s="1"/>
  <c r="D53" i="8"/>
  <c r="F53" i="8" s="1"/>
  <c r="D22" i="8"/>
  <c r="F22" i="8" s="1"/>
  <c r="D23" i="8"/>
  <c r="F23" i="8" s="1"/>
  <c r="D24" i="8"/>
  <c r="F24" i="8" s="1"/>
  <c r="D25" i="8"/>
  <c r="F25" i="8" s="1"/>
  <c r="F18" i="8" l="1"/>
  <c r="D17" i="8"/>
  <c r="F17" i="8" s="1"/>
  <c r="D16" i="8"/>
  <c r="F16" i="8" s="1"/>
</calcChain>
</file>

<file path=xl/sharedStrings.xml><?xml version="1.0" encoding="utf-8"?>
<sst xmlns="http://schemas.openxmlformats.org/spreadsheetml/2006/main" count="410" uniqueCount="231">
  <si>
    <t>Alcohol</t>
  </si>
  <si>
    <t>Opiates</t>
  </si>
  <si>
    <t>Prevention</t>
  </si>
  <si>
    <t>Recovery Support</t>
  </si>
  <si>
    <t xml:space="preserve"> Maximum Community Need</t>
  </si>
  <si>
    <t xml:space="preserve"> Adjusted community need</t>
  </si>
  <si>
    <t>Transportation</t>
  </si>
  <si>
    <t>Employment support</t>
  </si>
  <si>
    <t>Educational support</t>
  </si>
  <si>
    <t>Parenting education</t>
  </si>
  <si>
    <t>Total Population</t>
  </si>
  <si>
    <t xml:space="preserve">Usage rates </t>
  </si>
  <si>
    <t>Estimated Need</t>
  </si>
  <si>
    <t>Program Usage Rate</t>
  </si>
  <si>
    <t>Cannabis</t>
  </si>
  <si>
    <t>Male</t>
  </si>
  <si>
    <t>Demographics</t>
  </si>
  <si>
    <t>Female</t>
  </si>
  <si>
    <t>Color Codes</t>
  </si>
  <si>
    <t>Calculated by the model</t>
  </si>
  <si>
    <t>Promotion</t>
  </si>
  <si>
    <t>Treatment</t>
  </si>
  <si>
    <t>Universal</t>
  </si>
  <si>
    <t>Selective</t>
  </si>
  <si>
    <t>Indicated</t>
  </si>
  <si>
    <t>Peer support groups</t>
  </si>
  <si>
    <t>Needle Exchange</t>
  </si>
  <si>
    <t>Mobile outreach services</t>
  </si>
  <si>
    <t>Default values</t>
  </si>
  <si>
    <t>Community-based prevention programs</t>
  </si>
  <si>
    <t>School-based prevention programs</t>
  </si>
  <si>
    <t>Workplace prevention programs</t>
  </si>
  <si>
    <t>Yes</t>
  </si>
  <si>
    <t>No</t>
  </si>
  <si>
    <t>University</t>
  </si>
  <si>
    <t>Total Score</t>
  </si>
  <si>
    <t>Miltary Base</t>
  </si>
  <si>
    <t>Collapse of a major employer</t>
  </si>
  <si>
    <t>Total number of Substance Users (%)</t>
  </si>
  <si>
    <t>Total Estimated # of users in community</t>
  </si>
  <si>
    <t>Cocaine</t>
  </si>
  <si>
    <t>Methamphetamine/amphetamines</t>
  </si>
  <si>
    <t>Maximum Estimate of users seeking treatment</t>
  </si>
  <si>
    <t>Total Estimated # of substance dependent or abusers in community</t>
  </si>
  <si>
    <t>Media Advocacy Events</t>
  </si>
  <si>
    <t>Social Marketing Advertisements</t>
  </si>
  <si>
    <t>Religious or spiritual advisors</t>
  </si>
  <si>
    <t>Social Workers</t>
  </si>
  <si>
    <t>Previously in foster care rate above 5 per 1000 people</t>
  </si>
  <si>
    <t>Median household income above $53,000</t>
  </si>
  <si>
    <t>Percent uninsured above 20%</t>
  </si>
  <si>
    <t>High school drop out greater than 12%</t>
  </si>
  <si>
    <t>More than 30% with college degree</t>
  </si>
  <si>
    <t>Alcohol Outlet Density over .4 liquor stores per 10,000 people</t>
  </si>
  <si>
    <t>% age 20-65</t>
  </si>
  <si>
    <t>Voter Turnout below 35%</t>
  </si>
  <si>
    <t>More than 12% of households with income below $35,000</t>
  </si>
  <si>
    <t xml:space="preserve"> Divorced, Widowed, Separated rate above 3.5 per 1000 people in past year</t>
  </si>
  <si>
    <t>Observed Community Totals</t>
  </si>
  <si>
    <t>Intervention</t>
  </si>
  <si>
    <t>Community Coalitions</t>
  </si>
  <si>
    <t>MH Awareness Trained Police</t>
  </si>
  <si>
    <t>Detoxification</t>
  </si>
  <si>
    <t>Primary Care Doctors w/ SA training</t>
  </si>
  <si>
    <t xml:space="preserve">Inpatient </t>
  </si>
  <si>
    <t xml:space="preserve">Short-term (30 days or fewer) </t>
  </si>
  <si>
    <t>Long-term (more than 30 days)</t>
  </si>
  <si>
    <t>Outpatient</t>
  </si>
  <si>
    <t>12-step groups</t>
  </si>
  <si>
    <t>Office based opiate substitution</t>
  </si>
  <si>
    <t>Referal</t>
  </si>
  <si>
    <t>Prescription Drug Disposal Events/Locations</t>
  </si>
  <si>
    <t>Housing Voucher programs</t>
  </si>
  <si>
    <t xml:space="preserve"> Adult Drug Courts</t>
  </si>
  <si>
    <t>Youth Drug Court</t>
  </si>
  <si>
    <t>Counselors, Psychiatrist or Psychotherapist</t>
  </si>
  <si>
    <t>24-hour/Intensive Day treatment</t>
  </si>
  <si>
    <t>Housing Assistance</t>
  </si>
  <si>
    <t>Employer/EAP</t>
  </si>
  <si>
    <t>Homeless Population above 2%</t>
  </si>
  <si>
    <t>% Age 10-19</t>
  </si>
  <si>
    <t>Violent Crime Rate above 300 per 100000</t>
  </si>
  <si>
    <t xml:space="preserve"> Incarceration rate above 1.5 per 100 people</t>
  </si>
  <si>
    <t>Walkability Score below 50</t>
  </si>
  <si>
    <t>Faith-based prevention programs</t>
  </si>
  <si>
    <t>Insurance Assistance</t>
  </si>
  <si>
    <t>Treatment Group Size</t>
  </si>
  <si>
    <t>Individual Treatment Exposure</t>
  </si>
  <si>
    <t>Definition</t>
  </si>
  <si>
    <t>Advertisements</t>
  </si>
  <si>
    <t xml:space="preserve"> intentional, informational campaigns that use advertising theories to alert community of a substance use problem and/or treatment program. Medium of the advertisement is not relevant for effectiveness, will likely influene the popluation seeing the campaign.</t>
  </si>
  <si>
    <t>Advocacy Events</t>
  </si>
  <si>
    <t>Media campaign with a specific, community change agenda related to behavioral health or management of substance use. Garnering local news attention to move forward the cause is a key consideration.</t>
  </si>
  <si>
    <t>Coalitions</t>
  </si>
  <si>
    <t>Any intentional collective of local organizational leaders, be they poliltical, non-profit, or business organizations, receiving and allocating grant funding to limit substance use, abuse, and/or dependence. To be the most effective, research has shown that a highly capable board of directors, a commitment to research &amp; evidence-based practices, and the hiring of a dedicated staff person correlate with a positive impact on lower usage rates.</t>
  </si>
  <si>
    <t>School.Prevention</t>
  </si>
  <si>
    <t xml:space="preserve">1 hour long, drug/alcohol, usage and prevention educational programming taking place within a school setting. </t>
  </si>
  <si>
    <t>Communinty.Prevention</t>
  </si>
  <si>
    <t>Faith.Prevention</t>
  </si>
  <si>
    <t>Workplace.Prevention</t>
  </si>
  <si>
    <t>Mobile Outreach</t>
  </si>
  <si>
    <t xml:space="preserve">Mobile phone based reminder services about groups and treatments for individuals undergoing treatment or who have participated in groups. </t>
  </si>
  <si>
    <t>Housing Vouchers</t>
  </si>
  <si>
    <t>P.Drug disposal</t>
  </si>
  <si>
    <t>Adult Drug Courts</t>
  </si>
  <si>
    <t>Primary Care Doctors</t>
  </si>
  <si>
    <t>Youth Drug Courts</t>
  </si>
  <si>
    <t>Police</t>
  </si>
  <si>
    <t>Detox - inpatient</t>
  </si>
  <si>
    <t>24 intensive</t>
  </si>
  <si>
    <t>short term</t>
  </si>
  <si>
    <t>long term</t>
  </si>
  <si>
    <t>Detox - outpatient</t>
  </si>
  <si>
    <t>MH Professionals</t>
  </si>
  <si>
    <t>Opiate Therapy</t>
  </si>
  <si>
    <t>Rel.advisors</t>
  </si>
  <si>
    <t>transportation</t>
  </si>
  <si>
    <t>employment support</t>
  </si>
  <si>
    <t>Insurance Access Assistance</t>
  </si>
  <si>
    <t>Community</t>
  </si>
  <si>
    <t>IV Drug Users</t>
  </si>
  <si>
    <t>Adults arrested for Drug use</t>
  </si>
  <si>
    <t>N/A</t>
  </si>
  <si>
    <t>Juveniles arrested for drug use</t>
  </si>
  <si>
    <t>Users seeking treatment</t>
  </si>
  <si>
    <t>Opioid users seeking treatment</t>
  </si>
  <si>
    <t>Users seeking treatment with less than a high school education</t>
  </si>
  <si>
    <t>Users seeking treatment who are parents</t>
  </si>
  <si>
    <t>Homeless users seeking treatment</t>
  </si>
  <si>
    <t>Uninsured users</t>
  </si>
  <si>
    <t>Once a year</t>
  </si>
  <si>
    <t>Three times a year</t>
  </si>
  <si>
    <t>Once a week</t>
  </si>
  <si>
    <t>Three a year</t>
  </si>
  <si>
    <t>Twice a year</t>
  </si>
  <si>
    <t>Need to estimate.</t>
  </si>
  <si>
    <t>One a year</t>
  </si>
  <si>
    <t>Could find something related to exposure/interaction with police</t>
  </si>
  <si>
    <t>1.4 per year</t>
  </si>
  <si>
    <t>Need to find ave. length of involvement</t>
  </si>
  <si>
    <t>3 views per ad</t>
  </si>
  <si>
    <t>Housing assistance</t>
  </si>
  <si>
    <t>Insurance access assistance</t>
  </si>
  <si>
    <t>Opiate therapy</t>
  </si>
  <si>
    <t>Long term (more than 30 days)</t>
  </si>
  <si>
    <t>Short term (30 days or fewer)</t>
  </si>
  <si>
    <t>24 intensive/Intensive Day</t>
  </si>
  <si>
    <t>MH awareness police training</t>
  </si>
  <si>
    <t>Population</t>
  </si>
  <si>
    <t>Usage Rate</t>
  </si>
  <si>
    <t>Community % that participate in faith communities</t>
  </si>
  <si>
    <t>Work force with heavy alcohol use (8.8%, Ames 2011)</t>
  </si>
  <si>
    <t xml:space="preserve">Community members with opioid prescriptions </t>
  </si>
  <si>
    <t>Users seeking treatment that have expressed need for transportation</t>
  </si>
  <si>
    <t>Value</t>
  </si>
  <si>
    <t xml:space="preserve">Insurance assistance available to individuals in recovery. </t>
  </si>
  <si>
    <t>24 hour per day medical acute care services in hospital or residentiall setting for safe withdrawl and transition to ongoing treatment. Count both hospital and residential based detox locations</t>
  </si>
  <si>
    <t xml:space="preserve">Prevention programs taking place within a religious community </t>
  </si>
  <si>
    <t xml:space="preserve">Prevention programs taking place within non-profit or social services settings. </t>
  </si>
  <si>
    <t>Population % under 18</t>
  </si>
  <si>
    <t>Users seeking treatment that participate in religious communities</t>
  </si>
  <si>
    <t>Value for Calculation</t>
  </si>
  <si>
    <t>5 substances. 3 events per year</t>
  </si>
  <si>
    <t>1 program per year</t>
  </si>
  <si>
    <t>3 events per year</t>
  </si>
  <si>
    <t>One alert each week</t>
  </si>
  <si>
    <t>2 vouchers to provide assistance for housing per year</t>
  </si>
  <si>
    <t>Once a month per year</t>
  </si>
  <si>
    <t>Classroom program - 2 per year at 20 weeks per class</t>
  </si>
  <si>
    <t>Classroom program - 10 classes per program</t>
  </si>
  <si>
    <t xml:space="preserve"> Combined Risk Factor</t>
  </si>
  <si>
    <t>Units per Year</t>
  </si>
  <si>
    <t>Single advertisements</t>
  </si>
  <si>
    <t>Coaltions</t>
  </si>
  <si>
    <t>1-hr long programs</t>
  </si>
  <si>
    <t>Short term programs</t>
  </si>
  <si>
    <t>Texts &amp;/or Alerts</t>
  </si>
  <si>
    <t>Individual vouchers</t>
  </si>
  <si>
    <t>Needle Exchange Locations</t>
  </si>
  <si>
    <t>Drug Disposal Outlets</t>
  </si>
  <si>
    <t>Drug Courts</t>
  </si>
  <si>
    <t>Doctors</t>
  </si>
  <si>
    <t>Police Officers</t>
  </si>
  <si>
    <t>Detox Locations</t>
  </si>
  <si>
    <t>Treatment programs</t>
  </si>
  <si>
    <t>Locations</t>
  </si>
  <si>
    <t>Individual professionals</t>
  </si>
  <si>
    <t xml:space="preserve">Groups </t>
  </si>
  <si>
    <t>Bus trips</t>
  </si>
  <si>
    <t>Classes</t>
  </si>
  <si>
    <t>Substance Users seeking treatment</t>
  </si>
  <si>
    <t>Low-income Users Seeking Treatment</t>
  </si>
  <si>
    <t>Substance Dependent/Abuser</t>
  </si>
  <si>
    <t>Substance Dependent/Abuser accessing social workers</t>
  </si>
  <si>
    <t xml:space="preserve">% of substance using population that interact with police </t>
  </si>
  <si>
    <t xml:space="preserve">Work force with heavy alcohol use </t>
  </si>
  <si>
    <t xml:space="preserve">Users seeking treatment that want to be part of the workforce </t>
  </si>
  <si>
    <t>Programs</t>
  </si>
  <si>
    <t>Veteran population above 2750 in your county</t>
  </si>
  <si>
    <t>Community Name</t>
  </si>
  <si>
    <t>Components</t>
  </si>
  <si>
    <t>Social Indicators of Behavioral Health</t>
  </si>
  <si>
    <t>Community Indicators of Behavioral Health</t>
  </si>
  <si>
    <t>Added by Community Member</t>
  </si>
  <si>
    <t>Substance Abuse Service Capacity Calculator</t>
  </si>
  <si>
    <t>County designated as High Incidence Drug Trafficking Area</t>
  </si>
  <si>
    <t>Programs for primary prevention of alcohol abuse in the workplace…which focus on changing individual behavior, as well as environmental interventions, to reduce risk factors by changing the work enviornment.</t>
  </si>
  <si>
    <t xml:space="preserve">Voucher programs to enable low-income residents higher degrees of neighborhood mobility. </t>
  </si>
  <si>
    <t>A social service that allows injecting drug users to obtain hpodermic needles and associated paraphernalia at little or not cost</t>
  </si>
  <si>
    <t>Programs that inform the general public about safe storage and disposal of prescrpition drugs; collection of drugs by officials at permanent return programs or one-day events</t>
  </si>
  <si>
    <t xml:space="preserve">Provision of substance abuse treatment in combination with collaborative case management and supervision. Adult Drug Court model used for estimation. Other types of court models exist and might also be relevant for the community. </t>
  </si>
  <si>
    <t>Primary care doctors who have received or attended training in substance abuse recognition and are willing to engage in brief interventions</t>
  </si>
  <si>
    <t>Social workers who have received education or training related to the identification of substance abuse and/or mental health</t>
  </si>
  <si>
    <t>Provision of substance abuse treatment in combination with collaborative case management and supervision as an alternative to incarcertaion for juveniles</t>
  </si>
  <si>
    <t>Police officers serving a community who have received additional education and training on how to recognize and respond to mental health needs.</t>
  </si>
  <si>
    <t>Assessment, short-term counseling, and referral services to employees with substance abuse and other work-related problems</t>
  </si>
  <si>
    <t xml:space="preserve">A nonresidentaial, psychiatric care program </t>
  </si>
  <si>
    <t>Less than 30 days of non-acute care in a setting with treatment services for alcohol and other drug abuse and dependency</t>
  </si>
  <si>
    <t>More than 30 days of non-acute care in a setting with treatment services for alcohol and other drug abuse and dependency; this may include transitional living arrangements such as halfway houses</t>
  </si>
  <si>
    <t>A period of medical treatment during which a person is helped to overcome physical and psychological dependence on alcohol occuring in an outpatient setting</t>
  </si>
  <si>
    <t xml:space="preserve">A certified provider of psychiatric and mental health counseling, medical services, and care. </t>
  </si>
  <si>
    <t>Medical providers of opiate substitution therapies such as methadone or buprenorphine</t>
  </si>
  <si>
    <t>Religious professionals providing substance abuse therapy and counseling</t>
  </si>
  <si>
    <t>Brief, structured, and manual-driven approaches to treatment</t>
  </si>
  <si>
    <t xml:space="preserve">A voluntary gathering of people with similar challenges, related to substance use/abuse, meeting weekly or monthly for an hour or two, to share experiences and coping strategies. </t>
  </si>
  <si>
    <t>Programs provided by treatment facilities or community center to aid recovering individual in accessing treatment.</t>
  </si>
  <si>
    <t>Programs explicitly aimed at assisting post-treament, recovering, community members gain access to employment.</t>
  </si>
  <si>
    <t>Adult education programs aimed at helping recovering community members to achieve educational goals, i.e., get an GED.</t>
  </si>
  <si>
    <t>Classes designed to educate adults about the many issues children face from the effects of substance abuse.</t>
  </si>
  <si>
    <t>Programs aimed at finding housing for individuals in recovery. They may or may not include a specific treatment component.</t>
  </si>
  <si>
    <t>Questions? 
Contact: Brandn Green - brandn.green@samhsa.hhs.gov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</si>
</sst>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6" x14ac:knownFonts="1">
    <font>
      <sz val="11"/>
      <color theme="1"/>
      <name val="Calibri"/>
      <family val="2"/>
      <scheme val="minor"/>
    </font>
    <font>
      <b/>
      <sz val="10"/>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
      <i/>
      <sz val="11"/>
      <color rgb="FF7F7F7F"/>
      <name val="Calibri"/>
      <family val="2"/>
      <scheme val="minor"/>
    </font>
    <font>
      <sz val="11"/>
      <color theme="1"/>
      <name val="Times New Roman"/>
      <family val="1"/>
    </font>
    <font>
      <b/>
      <sz val="11"/>
      <color theme="1"/>
      <name val="Times New Roman"/>
      <family val="1"/>
    </font>
    <font>
      <b/>
      <sz val="10"/>
      <color theme="1"/>
      <name val="Times New Roman"/>
      <family val="1"/>
    </font>
    <font>
      <sz val="10"/>
      <color theme="1"/>
      <name val="Times New Roman"/>
      <family val="1"/>
    </font>
    <font>
      <i/>
      <sz val="10"/>
      <color theme="1"/>
      <name val="Times New Roman"/>
      <family val="1"/>
    </font>
    <font>
      <b/>
      <sz val="10"/>
      <name val="Times New Roman"/>
      <family val="1"/>
    </font>
    <font>
      <sz val="11"/>
      <color rgb="FF9C0006"/>
      <name val="Times New Roman"/>
      <family val="1"/>
    </font>
    <font>
      <i/>
      <sz val="11"/>
      <color rgb="FF7F7F7F"/>
      <name val="Times New Roman"/>
      <family val="1"/>
    </font>
    <font>
      <b/>
      <sz val="10"/>
      <color rgb="FFFA7D00"/>
      <name val="Times New Roman"/>
      <family val="1"/>
    </font>
    <font>
      <sz val="10"/>
      <color rgb="FF006100"/>
      <name val="Times New Roman"/>
      <family val="1"/>
    </font>
    <font>
      <sz val="10"/>
      <color rgb="FF9C6500"/>
      <name val="Times New Roman"/>
      <family val="1"/>
    </font>
    <font>
      <i/>
      <sz val="10"/>
      <color rgb="FFFF0000"/>
      <name val="Times New Roman"/>
      <family val="1"/>
    </font>
    <font>
      <i/>
      <sz val="10"/>
      <color rgb="FF00B050"/>
      <name val="Times New Roman"/>
      <family val="1"/>
    </font>
    <font>
      <sz val="11"/>
      <color rgb="FF9C6500"/>
      <name val="Times New Roman"/>
      <family val="1"/>
    </font>
    <font>
      <b/>
      <sz val="12"/>
      <color theme="1"/>
      <name val="Times New Roman"/>
      <family val="1"/>
    </font>
    <font>
      <b/>
      <sz val="18"/>
      <color theme="1"/>
      <name val="Calibri"/>
      <family val="2"/>
      <scheme val="minor"/>
    </font>
    <font>
      <sz val="16"/>
      <name val="Times New Roman"/>
      <family val="1"/>
    </font>
    <font>
      <b/>
      <sz val="20"/>
      <color theme="1"/>
      <name val="Times New Roman"/>
      <family val="1"/>
    </font>
  </fonts>
  <fills count="15">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theme="0"/>
        <bgColor indexed="64"/>
      </patternFill>
    </fill>
    <fill>
      <patternFill patternType="solid">
        <fgColor rgb="FF00B050"/>
        <bgColor indexed="64"/>
      </patternFill>
    </fill>
    <fill>
      <patternFill patternType="solid">
        <fgColor theme="3" tint="0.59999389629810485"/>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rgb="FFFFCC00"/>
        <bgColor indexed="64"/>
      </patternFill>
    </fill>
    <fill>
      <patternFill patternType="solid">
        <fgColor rgb="FFFFC000"/>
        <bgColor indexed="64"/>
      </patternFill>
    </fill>
  </fills>
  <borders count="32">
    <border>
      <left/>
      <right/>
      <top/>
      <bottom/>
      <diagonal/>
    </border>
    <border>
      <left style="thin">
        <color rgb="FF7F7F7F"/>
      </left>
      <right style="thin">
        <color rgb="FF7F7F7F"/>
      </right>
      <top style="thin">
        <color rgb="FF7F7F7F"/>
      </top>
      <bottom style="thin">
        <color rgb="FF7F7F7F"/>
      </bottom>
      <diagonal/>
    </border>
    <border>
      <left/>
      <right/>
      <top/>
      <bottom style="thin">
        <color theme="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rgb="FF7F7F7F"/>
      </right>
      <top style="thin">
        <color rgb="FF7F7F7F"/>
      </top>
      <bottom style="thin">
        <color rgb="FF7F7F7F"/>
      </bottom>
      <diagonal/>
    </border>
    <border>
      <left style="thin">
        <color theme="0" tint="-0.14999847407452621"/>
      </left>
      <right style="thin">
        <color theme="0" tint="-0.14999847407452621"/>
      </right>
      <top/>
      <bottom style="thin">
        <color theme="0" tint="-0.14999847407452621"/>
      </bottom>
      <diagonal/>
    </border>
    <border>
      <left style="thick">
        <color theme="1"/>
      </left>
      <right style="thick">
        <color theme="1"/>
      </right>
      <top style="thin">
        <color theme="0" tint="-0.14999847407452621"/>
      </top>
      <bottom style="thin">
        <color theme="0" tint="-0.14999847407452621"/>
      </bottom>
      <diagonal/>
    </border>
    <border>
      <left/>
      <right/>
      <top/>
      <bottom style="thick">
        <color theme="1"/>
      </bottom>
      <diagonal/>
    </border>
    <border>
      <left style="medium">
        <color theme="1"/>
      </left>
      <right style="thick">
        <color theme="1"/>
      </right>
      <top style="thick">
        <color theme="1"/>
      </top>
      <bottom style="thick">
        <color theme="1"/>
      </bottom>
      <diagonal/>
    </border>
    <border>
      <left style="thick">
        <color theme="1"/>
      </left>
      <right style="thick">
        <color theme="1"/>
      </right>
      <top/>
      <bottom/>
      <diagonal/>
    </border>
    <border>
      <left/>
      <right style="medium">
        <color theme="1"/>
      </right>
      <top/>
      <bottom style="thick">
        <color theme="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249977111117893"/>
      </left>
      <right/>
      <top style="thin">
        <color theme="0" tint="-0.14999847407452621"/>
      </top>
      <bottom style="thin">
        <color theme="0" tint="-0.14999847407452621"/>
      </bottom>
      <diagonal/>
    </border>
    <border>
      <left style="thin">
        <color theme="0" tint="-0.249977111117893"/>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6795556505021"/>
      </right>
      <top style="thin">
        <color theme="0" tint="-0.14999847407452621"/>
      </top>
      <bottom style="thin">
        <color theme="0" tint="-0.14999847407452621"/>
      </bottom>
      <diagonal/>
    </border>
    <border>
      <left/>
      <right/>
      <top/>
      <bottom style="thick">
        <color indexed="64"/>
      </bottom>
      <diagonal/>
    </border>
    <border>
      <left style="thick">
        <color theme="1"/>
      </left>
      <right style="thick">
        <color indexed="64"/>
      </right>
      <top style="thick">
        <color indexed="64"/>
      </top>
      <bottom style="thick">
        <color indexed="64"/>
      </bottom>
      <diagonal/>
    </border>
    <border>
      <left style="thick">
        <color theme="1"/>
      </left>
      <right style="thick">
        <color indexed="64"/>
      </right>
      <top/>
      <bottom style="thick">
        <color indexed="64"/>
      </bottom>
      <diagonal/>
    </border>
    <border>
      <left style="thick">
        <color theme="1"/>
      </left>
      <right style="thick">
        <color indexed="64"/>
      </right>
      <top/>
      <bottom/>
      <diagonal/>
    </border>
    <border>
      <left style="thick">
        <color theme="1"/>
      </left>
      <right style="thick">
        <color theme="1"/>
      </right>
      <top/>
      <bottom style="thick">
        <color indexed="64"/>
      </bottom>
      <diagonal/>
    </border>
    <border>
      <left style="thick">
        <color theme="1"/>
      </left>
      <right style="thick">
        <color theme="1"/>
      </right>
      <top style="thick">
        <color indexed="64"/>
      </top>
      <bottom style="thick">
        <color indexed="64"/>
      </bottom>
      <diagonal/>
    </border>
    <border>
      <left style="thick">
        <color indexed="64"/>
      </left>
      <right style="thick">
        <color theme="1"/>
      </right>
      <top style="thick">
        <color theme="1"/>
      </top>
      <bottom/>
      <diagonal/>
    </border>
    <border>
      <left style="thick">
        <color indexed="64"/>
      </left>
      <right style="thick">
        <color theme="1"/>
      </right>
      <top/>
      <bottom style="thick">
        <color theme="1"/>
      </bottom>
      <diagonal/>
    </border>
    <border>
      <left style="thick">
        <color indexed="64"/>
      </left>
      <right style="thick">
        <color theme="1"/>
      </right>
      <top style="thin">
        <color theme="0" tint="-0.14999847407452621"/>
      </top>
      <bottom style="thin">
        <color theme="0" tint="-0.14999847407452621"/>
      </bottom>
      <diagonal/>
    </border>
    <border>
      <left style="thick">
        <color indexed="64"/>
      </left>
      <right style="thick">
        <color theme="1"/>
      </right>
      <top/>
      <bottom style="thick">
        <color indexed="64"/>
      </bottom>
      <diagonal/>
    </border>
    <border>
      <left style="thin">
        <color theme="0" tint="-0.14999847407452621"/>
      </left>
      <right style="thin">
        <color theme="1" tint="0.499984740745262"/>
      </right>
      <top style="thin">
        <color theme="0" tint="-0.14999847407452621"/>
      </top>
      <bottom style="thin">
        <color theme="0" tint="-0.14999847407452621"/>
      </bottom>
      <diagonal/>
    </border>
    <border>
      <left/>
      <right style="thin">
        <color theme="1" tint="0.499984740745262"/>
      </right>
      <top style="thin">
        <color rgb="FF7F7F7F"/>
      </top>
      <bottom style="thin">
        <color rgb="FF7F7F7F"/>
      </bottom>
      <diagonal/>
    </border>
    <border>
      <left/>
      <right style="thin">
        <color theme="1" tint="0.499984740745262"/>
      </right>
      <top/>
      <bottom/>
      <diagonal/>
    </border>
    <border>
      <left/>
      <right style="thin">
        <color theme="1" tint="0.499984740745262"/>
      </right>
      <top style="thin">
        <color theme="0" tint="-0.14999847407452621"/>
      </top>
      <bottom/>
      <diagonal/>
    </border>
  </borders>
  <cellStyleXfs count="7">
    <xf numFmtId="0" fontId="0" fillId="0" borderId="0"/>
    <xf numFmtId="9" fontId="2" fillId="0" borderId="0" applyFont="0" applyFill="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6" fillId="6" borderId="1" applyNumberFormat="0" applyAlignment="0" applyProtection="0"/>
    <xf numFmtId="0" fontId="7" fillId="0" borderId="0" applyNumberFormat="0" applyFill="0" applyBorder="0" applyAlignment="0" applyProtection="0"/>
  </cellStyleXfs>
  <cellXfs count="158">
    <xf numFmtId="0" fontId="0" fillId="0" borderId="0" xfId="0"/>
    <xf numFmtId="0" fontId="0" fillId="0" borderId="0" xfId="0" applyAlignment="1">
      <alignment horizontal="center" vertical="center"/>
    </xf>
    <xf numFmtId="0" fontId="0" fillId="0" borderId="0" xfId="0" applyAlignment="1">
      <alignment wrapText="1"/>
    </xf>
    <xf numFmtId="0" fontId="8" fillId="0" borderId="0" xfId="0" applyFont="1" applyAlignment="1">
      <alignment horizontal="center" vertical="top" wrapText="1"/>
    </xf>
    <xf numFmtId="0" fontId="8" fillId="0" borderId="0" xfId="0" applyFont="1" applyAlignment="1">
      <alignment wrapText="1"/>
    </xf>
    <xf numFmtId="0" fontId="8" fillId="0" borderId="0" xfId="0" applyFont="1"/>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wrapText="1"/>
    </xf>
    <xf numFmtId="9" fontId="8" fillId="0" borderId="0" xfId="0" applyNumberFormat="1" applyFont="1" applyAlignment="1">
      <alignment horizontal="center" vertical="center" wrapText="1"/>
    </xf>
    <xf numFmtId="9" fontId="8" fillId="0" borderId="0" xfId="0" applyNumberFormat="1" applyFont="1" applyAlignment="1">
      <alignment vertical="center" wrapText="1"/>
    </xf>
    <xf numFmtId="3" fontId="8" fillId="0" borderId="0" xfId="0" applyNumberFormat="1" applyFont="1" applyAlignment="1">
      <alignment horizontal="center" vertical="center"/>
    </xf>
    <xf numFmtId="0" fontId="8" fillId="0" borderId="0" xfId="0" applyFont="1" applyAlignment="1">
      <alignment horizontal="center" wrapText="1"/>
    </xf>
    <xf numFmtId="3" fontId="8" fillId="0" borderId="0" xfId="0" applyNumberFormat="1" applyFont="1" applyAlignment="1">
      <alignment horizontal="center" wrapText="1"/>
    </xf>
    <xf numFmtId="3" fontId="8" fillId="0" borderId="0" xfId="0" quotePrefix="1" applyNumberFormat="1" applyFont="1" applyAlignment="1">
      <alignment horizontal="center" wrapText="1"/>
    </xf>
    <xf numFmtId="1" fontId="8" fillId="0" borderId="0" xfId="0" quotePrefix="1" applyNumberFormat="1" applyFont="1" applyAlignment="1">
      <alignment horizontal="center" wrapText="1"/>
    </xf>
    <xf numFmtId="1" fontId="8" fillId="0" borderId="0" xfId="0" applyNumberFormat="1" applyFont="1" applyAlignment="1">
      <alignment horizontal="center" wrapText="1"/>
    </xf>
    <xf numFmtId="0" fontId="11"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3" xfId="0" applyFont="1" applyBorder="1" applyAlignment="1">
      <alignment vertical="center" wrapText="1"/>
    </xf>
    <xf numFmtId="0" fontId="11" fillId="0" borderId="3" xfId="0" applyFont="1" applyBorder="1" applyAlignment="1">
      <alignment horizontal="center" vertical="center" wrapText="1"/>
    </xf>
    <xf numFmtId="0" fontId="10" fillId="7" borderId="11"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7" borderId="13" xfId="0" applyFont="1" applyFill="1" applyBorder="1" applyAlignment="1">
      <alignment horizontal="center" vertical="center" wrapText="1"/>
    </xf>
    <xf numFmtId="0" fontId="10" fillId="7" borderId="13" xfId="0" applyFont="1" applyFill="1" applyBorder="1" applyAlignment="1">
      <alignment vertical="center" wrapText="1"/>
    </xf>
    <xf numFmtId="9" fontId="11" fillId="9" borderId="3" xfId="1" applyFont="1" applyFill="1" applyBorder="1" applyAlignment="1">
      <alignment horizontal="center" vertical="center" wrapText="1"/>
    </xf>
    <xf numFmtId="9" fontId="11" fillId="7" borderId="3" xfId="1" applyFont="1" applyFill="1" applyBorder="1" applyAlignment="1">
      <alignment horizontal="center" vertical="center" wrapText="1"/>
    </xf>
    <xf numFmtId="3" fontId="10" fillId="9" borderId="11" xfId="0" applyNumberFormat="1" applyFont="1" applyFill="1" applyBorder="1" applyAlignment="1">
      <alignment horizontal="center" vertical="center" wrapText="1"/>
    </xf>
    <xf numFmtId="9" fontId="11" fillId="7" borderId="3" xfId="1" applyFont="1" applyFill="1" applyBorder="1" applyAlignment="1">
      <alignment horizontal="center" vertical="center"/>
    </xf>
    <xf numFmtId="0" fontId="11" fillId="7" borderId="3" xfId="0" applyFont="1" applyFill="1" applyBorder="1" applyAlignment="1">
      <alignment horizontal="center" vertical="center" wrapText="1"/>
    </xf>
    <xf numFmtId="0" fontId="11" fillId="7" borderId="3" xfId="0" applyFont="1" applyFill="1" applyBorder="1" applyAlignment="1">
      <alignment horizontal="center" vertical="center"/>
    </xf>
    <xf numFmtId="0" fontId="10" fillId="7" borderId="3"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2" fillId="0" borderId="3" xfId="0" applyFont="1" applyBorder="1" applyAlignment="1">
      <alignment horizontal="center" vertical="center" wrapText="1"/>
    </xf>
    <xf numFmtId="0" fontId="11" fillId="9" borderId="3" xfId="0" applyFont="1" applyFill="1" applyBorder="1" applyAlignment="1">
      <alignment horizontal="center" vertical="center" wrapText="1"/>
    </xf>
    <xf numFmtId="0" fontId="10" fillId="8" borderId="16" xfId="0" applyFont="1" applyFill="1" applyBorder="1" applyAlignment="1">
      <alignment horizontal="center" vertical="center"/>
    </xf>
    <xf numFmtId="0" fontId="10" fillId="0" borderId="3" xfId="0" applyFont="1" applyBorder="1" applyAlignment="1">
      <alignment horizontal="center" vertical="center"/>
    </xf>
    <xf numFmtId="0" fontId="11" fillId="9" borderId="3" xfId="0" applyFont="1" applyFill="1" applyBorder="1" applyAlignment="1">
      <alignment horizontal="center" vertical="center"/>
    </xf>
    <xf numFmtId="165" fontId="10" fillId="8" borderId="5" xfId="0" applyNumberFormat="1" applyFont="1" applyFill="1" applyBorder="1" applyAlignment="1">
      <alignment horizontal="center" vertical="center"/>
    </xf>
    <xf numFmtId="0" fontId="12" fillId="7" borderId="3" xfId="0" applyFont="1" applyFill="1" applyBorder="1" applyAlignment="1">
      <alignment horizontal="center" vertical="center" wrapText="1"/>
    </xf>
    <xf numFmtId="0" fontId="11" fillId="8" borderId="16" xfId="0" applyFont="1" applyFill="1" applyBorder="1" applyAlignment="1">
      <alignment horizontal="center" vertical="center"/>
    </xf>
    <xf numFmtId="165" fontId="11" fillId="8" borderId="5" xfId="0" applyNumberFormat="1" applyFont="1" applyFill="1" applyBorder="1" applyAlignment="1">
      <alignment horizontal="center" vertical="center"/>
    </xf>
    <xf numFmtId="0" fontId="11" fillId="0" borderId="13" xfId="0" applyFont="1" applyBorder="1" applyAlignment="1">
      <alignment horizontal="center" vertical="center"/>
    </xf>
    <xf numFmtId="0" fontId="10" fillId="7" borderId="3" xfId="0" applyFont="1" applyFill="1" applyBorder="1" applyAlignment="1">
      <alignment horizontal="center" vertical="center"/>
    </xf>
    <xf numFmtId="0" fontId="13" fillId="7" borderId="3" xfId="0" applyFont="1" applyFill="1" applyBorder="1" applyAlignment="1">
      <alignment horizontal="center" vertical="center"/>
    </xf>
    <xf numFmtId="0" fontId="11" fillId="0" borderId="13" xfId="0" applyFont="1" applyBorder="1" applyAlignment="1">
      <alignment horizontal="center" vertical="center" wrapText="1"/>
    </xf>
    <xf numFmtId="9" fontId="11" fillId="7" borderId="11" xfId="1" applyFont="1" applyFill="1" applyBorder="1" applyAlignment="1">
      <alignment horizontal="center" vertical="center" wrapText="1"/>
    </xf>
    <xf numFmtId="9" fontId="11" fillId="7" borderId="14" xfId="1" applyFont="1" applyFill="1" applyBorder="1" applyAlignment="1">
      <alignment horizontal="center" vertical="center" wrapText="1"/>
    </xf>
    <xf numFmtId="9" fontId="11" fillId="7" borderId="15" xfId="1" applyFont="1" applyFill="1" applyBorder="1" applyAlignment="1">
      <alignment horizontal="center" vertical="center" wrapText="1"/>
    </xf>
    <xf numFmtId="0" fontId="14" fillId="7" borderId="3" xfId="3" applyFont="1" applyFill="1" applyBorder="1" applyAlignment="1">
      <alignment horizontal="center"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wrapText="1"/>
    </xf>
    <xf numFmtId="0" fontId="11" fillId="0" borderId="15" xfId="0" applyFont="1" applyBorder="1" applyAlignment="1">
      <alignment horizontal="center" vertical="center"/>
    </xf>
    <xf numFmtId="0" fontId="11" fillId="7" borderId="3" xfId="5" applyFont="1" applyFill="1" applyBorder="1" applyAlignment="1">
      <alignment horizontal="center" vertical="center" wrapText="1"/>
    </xf>
    <xf numFmtId="0" fontId="15" fillId="7" borderId="3" xfId="6" applyFont="1" applyFill="1" applyBorder="1" applyAlignment="1">
      <alignment horizontal="center" vertical="center"/>
    </xf>
    <xf numFmtId="1" fontId="10" fillId="7" borderId="3" xfId="5" applyNumberFormat="1" applyFont="1" applyFill="1" applyBorder="1" applyAlignment="1">
      <alignment horizontal="center" vertical="center" wrapText="1"/>
    </xf>
    <xf numFmtId="1" fontId="16" fillId="7" borderId="3" xfId="5" applyNumberFormat="1" applyFont="1" applyFill="1" applyBorder="1" applyAlignment="1">
      <alignment horizontal="center" vertical="center"/>
    </xf>
    <xf numFmtId="0" fontId="17" fillId="7" borderId="3" xfId="2" applyFont="1" applyFill="1" applyBorder="1" applyAlignment="1">
      <alignment horizontal="center" vertical="center"/>
    </xf>
    <xf numFmtId="1" fontId="11" fillId="7" borderId="3" xfId="0" applyNumberFormat="1" applyFont="1" applyFill="1" applyBorder="1" applyAlignment="1">
      <alignment horizontal="center" vertical="center"/>
    </xf>
    <xf numFmtId="9" fontId="15" fillId="7" borderId="3" xfId="1" applyFont="1" applyFill="1" applyBorder="1" applyAlignment="1">
      <alignment horizontal="center" vertical="center"/>
    </xf>
    <xf numFmtId="0" fontId="11" fillId="0" borderId="0" xfId="0" applyFont="1" applyAlignment="1">
      <alignment horizontal="center" vertical="center"/>
    </xf>
    <xf numFmtId="0" fontId="16" fillId="7" borderId="3" xfId="5" applyFont="1" applyFill="1" applyBorder="1" applyAlignment="1">
      <alignment horizontal="center" vertical="center"/>
    </xf>
    <xf numFmtId="1" fontId="18" fillId="7" borderId="3" xfId="4" applyNumberFormat="1" applyFont="1" applyFill="1" applyBorder="1" applyAlignment="1">
      <alignment horizontal="center" vertical="center" wrapText="1"/>
    </xf>
    <xf numFmtId="9" fontId="19" fillId="7" borderId="3" xfId="6" applyNumberFormat="1" applyFont="1" applyFill="1" applyBorder="1" applyAlignment="1">
      <alignment horizontal="center" vertical="center"/>
    </xf>
    <xf numFmtId="0" fontId="16" fillId="7" borderId="3" xfId="5" applyFont="1" applyFill="1" applyBorder="1" applyAlignment="1">
      <alignment horizontal="center" vertical="center" wrapText="1"/>
    </xf>
    <xf numFmtId="0" fontId="10" fillId="0" borderId="0" xfId="0" applyFont="1" applyAlignment="1">
      <alignment horizontal="center" vertical="center"/>
    </xf>
    <xf numFmtId="9" fontId="20" fillId="7" borderId="3" xfId="6" applyNumberFormat="1" applyFont="1" applyFill="1" applyBorder="1" applyAlignment="1">
      <alignment horizontal="center" vertical="center"/>
    </xf>
    <xf numFmtId="1" fontId="11" fillId="7" borderId="3" xfId="0" applyNumberFormat="1" applyFont="1" applyFill="1" applyBorder="1" applyAlignment="1">
      <alignment horizontal="center" vertical="center" wrapText="1"/>
    </xf>
    <xf numFmtId="9" fontId="15" fillId="7" borderId="3" xfId="1" applyFont="1" applyFill="1" applyBorder="1" applyAlignment="1">
      <alignment horizontal="center" vertical="center" wrapText="1"/>
    </xf>
    <xf numFmtId="0" fontId="11" fillId="0" borderId="0" xfId="0" applyFont="1" applyAlignment="1">
      <alignment horizontal="center" vertical="top" wrapText="1"/>
    </xf>
    <xf numFmtId="0" fontId="11" fillId="7" borderId="3" xfId="5" applyFont="1" applyFill="1" applyBorder="1" applyAlignment="1">
      <alignment horizontal="center" vertical="center"/>
    </xf>
    <xf numFmtId="0" fontId="11" fillId="0" borderId="0" xfId="0" applyFont="1" applyAlignment="1">
      <alignment horizontal="center" vertical="center" wrapText="1"/>
    </xf>
    <xf numFmtId="0" fontId="12" fillId="7" borderId="3" xfId="0" applyFont="1" applyFill="1" applyBorder="1" applyAlignment="1">
      <alignment horizontal="center" vertical="center"/>
    </xf>
    <xf numFmtId="0" fontId="11" fillId="7" borderId="3" xfId="0" applyFont="1" applyFill="1" applyBorder="1" applyAlignment="1">
      <alignment horizontal="center"/>
    </xf>
    <xf numFmtId="0" fontId="11" fillId="7" borderId="3" xfId="0" applyFont="1" applyFill="1" applyBorder="1" applyAlignment="1">
      <alignment horizontal="center" vertical="top" wrapText="1"/>
    </xf>
    <xf numFmtId="0" fontId="8" fillId="0" borderId="7" xfId="0" applyFont="1" applyBorder="1"/>
    <xf numFmtId="0" fontId="10" fillId="7" borderId="24" xfId="0" applyFont="1" applyFill="1" applyBorder="1" applyAlignment="1">
      <alignment horizontal="center" vertical="center" wrapText="1"/>
    </xf>
    <xf numFmtId="0" fontId="11" fillId="0" borderId="7" xfId="0" applyFont="1" applyBorder="1" applyAlignment="1">
      <alignment horizontal="center" vertical="center"/>
    </xf>
    <xf numFmtId="0" fontId="8" fillId="0" borderId="18" xfId="0" applyFont="1" applyBorder="1"/>
    <xf numFmtId="0" fontId="11" fillId="7" borderId="25" xfId="0" applyFont="1" applyFill="1" applyBorder="1" applyAlignment="1">
      <alignment horizontal="center" vertical="center"/>
    </xf>
    <xf numFmtId="0" fontId="10" fillId="11" borderId="10" xfId="0" applyFont="1" applyFill="1" applyBorder="1" applyAlignment="1">
      <alignment horizontal="center" vertical="center"/>
    </xf>
    <xf numFmtId="0" fontId="10" fillId="8" borderId="8"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1" fillId="7" borderId="26" xfId="0" applyFont="1" applyFill="1" applyBorder="1" applyAlignment="1">
      <alignment horizontal="center" vertical="center"/>
    </xf>
    <xf numFmtId="164" fontId="8" fillId="11" borderId="6" xfId="1" applyNumberFormat="1" applyFont="1" applyFill="1" applyBorder="1" applyAlignment="1">
      <alignment horizontal="center" vertical="center"/>
    </xf>
    <xf numFmtId="1" fontId="8" fillId="0" borderId="9" xfId="0" applyNumberFormat="1" applyFont="1" applyBorder="1" applyAlignment="1">
      <alignment horizontal="center" vertical="center" wrapText="1"/>
    </xf>
    <xf numFmtId="1" fontId="8" fillId="0" borderId="0" xfId="0" applyNumberFormat="1" applyFont="1" applyAlignment="1">
      <alignment horizontal="center" vertical="center"/>
    </xf>
    <xf numFmtId="1" fontId="8" fillId="0" borderId="21" xfId="0" applyNumberFormat="1" applyFont="1" applyBorder="1" applyAlignment="1">
      <alignment horizontal="center" vertical="center"/>
    </xf>
    <xf numFmtId="0" fontId="11" fillId="7" borderId="26" xfId="0" applyFont="1" applyFill="1" applyBorder="1" applyAlignment="1">
      <alignment horizontal="center" vertical="center" wrapText="1"/>
    </xf>
    <xf numFmtId="1" fontId="8" fillId="0" borderId="9" xfId="0" applyNumberFormat="1" applyFont="1" applyBorder="1" applyAlignment="1">
      <alignment horizontal="center" vertical="center"/>
    </xf>
    <xf numFmtId="0" fontId="11" fillId="0" borderId="27" xfId="0" applyFont="1" applyBorder="1" applyAlignment="1">
      <alignment horizontal="center" vertical="center"/>
    </xf>
    <xf numFmtId="9" fontId="11" fillId="7" borderId="22" xfId="1" applyFont="1" applyFill="1" applyBorder="1" applyAlignment="1">
      <alignment horizontal="center" vertical="center"/>
    </xf>
    <xf numFmtId="1" fontId="8" fillId="0" borderId="22" xfId="0" applyNumberFormat="1" applyFont="1" applyBorder="1" applyAlignment="1">
      <alignment horizontal="center" vertical="center" wrapText="1"/>
    </xf>
    <xf numFmtId="1" fontId="8" fillId="0" borderId="22" xfId="0" applyNumberFormat="1" applyFont="1" applyBorder="1" applyAlignment="1">
      <alignment horizontal="center" vertical="center"/>
    </xf>
    <xf numFmtId="1" fontId="8" fillId="0" borderId="20" xfId="0" applyNumberFormat="1" applyFont="1" applyBorder="1" applyAlignment="1">
      <alignment horizontal="center" vertical="center"/>
    </xf>
    <xf numFmtId="2" fontId="11" fillId="8" borderId="3" xfId="1" applyNumberFormat="1" applyFont="1" applyFill="1" applyBorder="1" applyAlignment="1">
      <alignment horizontal="center" vertical="center"/>
    </xf>
    <xf numFmtId="2" fontId="11" fillId="7" borderId="3" xfId="1" applyNumberFormat="1" applyFont="1" applyFill="1" applyBorder="1" applyAlignment="1">
      <alignment horizontal="center" vertical="center"/>
    </xf>
    <xf numFmtId="0" fontId="10" fillId="0" borderId="2" xfId="0" applyFont="1" applyBorder="1" applyAlignment="1">
      <alignment horizontal="center" vertical="center" wrapText="1"/>
    </xf>
    <xf numFmtId="0" fontId="10" fillId="11" borderId="2" xfId="0" applyFont="1" applyFill="1" applyBorder="1" applyAlignment="1">
      <alignment horizontal="center" vertical="center" wrapText="1"/>
    </xf>
    <xf numFmtId="0" fontId="10" fillId="11" borderId="2" xfId="0" applyFont="1" applyFill="1" applyBorder="1" applyAlignment="1">
      <alignment horizontal="center" vertical="center"/>
    </xf>
    <xf numFmtId="0" fontId="10" fillId="8"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10" borderId="2" xfId="0" applyFont="1" applyFill="1" applyBorder="1" applyAlignment="1">
      <alignment horizontal="center" vertical="center"/>
    </xf>
    <xf numFmtId="0" fontId="10" fillId="0" borderId="0" xfId="0" applyFont="1" applyAlignment="1">
      <alignment horizontal="center" vertical="center" wrapText="1"/>
    </xf>
    <xf numFmtId="0" fontId="12" fillId="13" borderId="0" xfId="0" applyFont="1" applyFill="1" applyAlignment="1">
      <alignment horizontal="center" vertical="center" wrapText="1"/>
    </xf>
    <xf numFmtId="0" fontId="21" fillId="5" borderId="0" xfId="4" applyFont="1" applyAlignment="1">
      <alignment horizontal="center" vertical="center" wrapText="1"/>
    </xf>
    <xf numFmtId="0" fontId="10" fillId="9" borderId="0" xfId="0" applyFont="1" applyFill="1" applyAlignment="1">
      <alignment horizontal="center" vertical="center"/>
    </xf>
    <xf numFmtId="1" fontId="16" fillId="6" borderId="1" xfId="5" applyNumberFormat="1" applyFont="1" applyAlignment="1">
      <alignment horizontal="center" vertical="center"/>
    </xf>
    <xf numFmtId="9" fontId="19" fillId="7" borderId="1" xfId="6" applyNumberFormat="1" applyFont="1" applyFill="1" applyBorder="1" applyAlignment="1">
      <alignment horizontal="center" vertical="center"/>
    </xf>
    <xf numFmtId="1" fontId="21" fillId="5" borderId="0" xfId="4" applyNumberFormat="1" applyFont="1" applyAlignment="1">
      <alignment horizontal="center" vertical="center" wrapText="1"/>
    </xf>
    <xf numFmtId="0" fontId="17" fillId="9" borderId="0" xfId="2" applyFont="1" applyFill="1" applyAlignment="1">
      <alignment horizontal="center" vertical="center"/>
    </xf>
    <xf numFmtId="1" fontId="11" fillId="0" borderId="0" xfId="0" applyNumberFormat="1" applyFont="1" applyAlignment="1">
      <alignment horizontal="center" vertical="center"/>
    </xf>
    <xf numFmtId="1" fontId="18" fillId="5" borderId="0" xfId="4" applyNumberFormat="1" applyFont="1" applyAlignment="1">
      <alignment horizontal="center" vertical="center" wrapText="1"/>
    </xf>
    <xf numFmtId="0" fontId="16" fillId="6" borderId="1" xfId="5" applyFont="1" applyAlignment="1">
      <alignment horizontal="center" vertical="center"/>
    </xf>
    <xf numFmtId="0" fontId="10" fillId="0" borderId="0" xfId="0" applyFont="1" applyAlignment="1">
      <alignment horizontal="left" vertical="center" wrapText="1"/>
    </xf>
    <xf numFmtId="0" fontId="12" fillId="14" borderId="0" xfId="0" applyFont="1" applyFill="1" applyAlignment="1">
      <alignment horizontal="center" vertical="center"/>
    </xf>
    <xf numFmtId="0" fontId="11" fillId="0" borderId="30" xfId="0" applyFont="1" applyBorder="1" applyAlignment="1">
      <alignment horizontal="center" vertical="center" wrapText="1"/>
    </xf>
    <xf numFmtId="0" fontId="12" fillId="13" borderId="0" xfId="0" applyFont="1" applyFill="1" applyAlignment="1">
      <alignment horizontal="center" vertical="center"/>
    </xf>
    <xf numFmtId="0" fontId="10" fillId="7" borderId="28" xfId="0" applyFont="1" applyFill="1" applyBorder="1" applyAlignment="1">
      <alignment horizontal="left" vertical="top" wrapText="1"/>
    </xf>
    <xf numFmtId="1" fontId="16" fillId="6" borderId="4" xfId="5" applyNumberFormat="1" applyFont="1" applyBorder="1" applyAlignment="1">
      <alignment horizontal="center" vertical="center"/>
    </xf>
    <xf numFmtId="0" fontId="11" fillId="7" borderId="28" xfId="0" applyFont="1" applyFill="1" applyBorder="1" applyAlignment="1">
      <alignment horizontal="center" wrapText="1"/>
    </xf>
    <xf numFmtId="1" fontId="16" fillId="6" borderId="29" xfId="5" applyNumberFormat="1" applyFont="1" applyBorder="1" applyAlignment="1">
      <alignment horizontal="center" vertical="center"/>
    </xf>
    <xf numFmtId="9" fontId="19" fillId="7" borderId="4" xfId="6" applyNumberFormat="1" applyFont="1" applyFill="1" applyBorder="1" applyAlignment="1">
      <alignment horizontal="center" vertical="center"/>
    </xf>
    <xf numFmtId="0" fontId="11" fillId="0" borderId="31" xfId="0" applyFont="1" applyBorder="1" applyAlignment="1">
      <alignment horizontal="center" vertical="center"/>
    </xf>
    <xf numFmtId="0" fontId="10" fillId="0" borderId="30" xfId="0" applyFont="1" applyBorder="1" applyAlignment="1">
      <alignment horizontal="left" vertical="center"/>
    </xf>
    <xf numFmtId="0" fontId="11" fillId="0" borderId="28" xfId="0" applyFont="1" applyBorder="1" applyAlignment="1">
      <alignment horizontal="center" vertical="center" wrapText="1"/>
    </xf>
    <xf numFmtId="0" fontId="11" fillId="7" borderId="28" xfId="0" applyFont="1" applyFill="1" applyBorder="1" applyAlignment="1">
      <alignment horizontal="center" vertical="center" wrapText="1"/>
    </xf>
    <xf numFmtId="0" fontId="11" fillId="7" borderId="28" xfId="0" applyFont="1" applyFill="1" applyBorder="1" applyAlignment="1">
      <alignment horizontal="center"/>
    </xf>
    <xf numFmtId="0" fontId="10" fillId="0" borderId="30" xfId="0" applyFont="1" applyBorder="1" applyAlignment="1">
      <alignment horizontal="left" vertical="center" wrapText="1"/>
    </xf>
    <xf numFmtId="0" fontId="12" fillId="13" borderId="30" xfId="0" applyFont="1" applyFill="1" applyBorder="1" applyAlignment="1">
      <alignment horizontal="center" vertical="center" wrapText="1"/>
    </xf>
    <xf numFmtId="1" fontId="8" fillId="0" borderId="0" xfId="0" applyNumberFormat="1" applyFont="1"/>
    <xf numFmtId="0" fontId="23" fillId="2" borderId="13" xfId="0" applyFont="1" applyFill="1" applyBorder="1" applyAlignment="1">
      <alignment horizontal="left" vertical="center"/>
    </xf>
    <xf numFmtId="0" fontId="11" fillId="2" borderId="3" xfId="0" applyFont="1" applyFill="1" applyBorder="1" applyAlignment="1">
      <alignment horizontal="center" vertical="center"/>
    </xf>
    <xf numFmtId="0" fontId="24" fillId="12" borderId="11" xfId="3" applyFont="1" applyFill="1" applyBorder="1" applyAlignment="1">
      <alignment horizontal="left" vertical="center"/>
    </xf>
    <xf numFmtId="0" fontId="25" fillId="2" borderId="11" xfId="0" applyFont="1" applyFill="1" applyBorder="1" applyAlignment="1">
      <alignment horizontal="left" vertical="center"/>
    </xf>
    <xf numFmtId="0" fontId="23" fillId="0" borderId="13" xfId="0" applyFont="1" applyFill="1" applyBorder="1" applyAlignment="1">
      <alignment horizontal="left" vertical="center"/>
    </xf>
    <xf numFmtId="0" fontId="11" fillId="0" borderId="3" xfId="0" applyFont="1" applyFill="1" applyBorder="1" applyAlignment="1">
      <alignment horizontal="center" vertical="center"/>
    </xf>
    <xf numFmtId="0" fontId="22" fillId="0" borderId="11" xfId="0" applyFont="1" applyFill="1" applyBorder="1" applyAlignment="1">
      <alignment horizontal="left" vertical="center"/>
    </xf>
    <xf numFmtId="0" fontId="1" fillId="9" borderId="13" xfId="0" applyFont="1" applyFill="1" applyBorder="1" applyAlignment="1">
      <alignment horizontal="left" vertical="center"/>
    </xf>
    <xf numFmtId="0" fontId="23" fillId="8" borderId="13" xfId="0" applyFont="1" applyFill="1" applyBorder="1" applyAlignment="1">
      <alignment horizontal="left" vertical="center"/>
    </xf>
    <xf numFmtId="0" fontId="24" fillId="0" borderId="11" xfId="3" applyFont="1" applyFill="1" applyBorder="1" applyAlignment="1">
      <alignment horizontal="left" vertical="center"/>
    </xf>
    <xf numFmtId="0" fontId="24" fillId="0" borderId="12" xfId="3" applyFont="1" applyFill="1" applyBorder="1" applyAlignment="1">
      <alignment horizontal="left" vertical="center"/>
    </xf>
    <xf numFmtId="0" fontId="11" fillId="0" borderId="3" xfId="0" applyFont="1" applyFill="1" applyBorder="1" applyAlignment="1">
      <alignment horizontal="center" vertical="center" wrapText="1"/>
    </xf>
    <xf numFmtId="0" fontId="8" fillId="11" borderId="3" xfId="0" applyFont="1" applyFill="1" applyBorder="1" applyAlignment="1">
      <alignment horizontal="left" vertical="center" indent="3"/>
    </xf>
    <xf numFmtId="0" fontId="8" fillId="8" borderId="3" xfId="0" applyFont="1" applyFill="1" applyBorder="1" applyAlignment="1">
      <alignment horizontal="left" vertical="center" indent="3"/>
    </xf>
    <xf numFmtId="0" fontId="8" fillId="9" borderId="11" xfId="0" applyFont="1" applyFill="1" applyBorder="1" applyAlignment="1">
      <alignment horizontal="left" vertical="center" indent="3"/>
    </xf>
    <xf numFmtId="0" fontId="10" fillId="7" borderId="12" xfId="0" applyFont="1" applyFill="1" applyBorder="1" applyAlignment="1">
      <alignment vertical="center" wrapText="1"/>
    </xf>
    <xf numFmtId="0" fontId="10" fillId="7" borderId="11" xfId="0" applyFont="1" applyFill="1" applyBorder="1" applyAlignment="1">
      <alignment vertical="center"/>
    </xf>
  </cellXfs>
  <cellStyles count="7">
    <cellStyle name="Bad" xfId="3" builtinId="27"/>
    <cellStyle name="Calculation" xfId="5" builtinId="22"/>
    <cellStyle name="Explanatory Text" xfId="6" builtinId="53"/>
    <cellStyle name="Good" xfId="2" builtinId="26"/>
    <cellStyle name="Neutral" xfId="4" builtinId="28"/>
    <cellStyle name="Normal" xfId="0" builtinId="0"/>
    <cellStyle name="Percent" xfId="1" builtinId="5"/>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0"/>
  <sheetViews>
    <sheetView tabSelected="1" zoomScale="80" zoomScaleNormal="80" workbookViewId="0">
      <selection activeCell="C7" sqref="C7"/>
    </sheetView>
  </sheetViews>
  <sheetFormatPr defaultRowHeight="12.75" x14ac:dyDescent="0.25"/>
  <cols>
    <col min="1" max="1" width="21.28515625" style="28" customWidth="1"/>
    <col min="2" max="4" width="12.7109375" style="22" customWidth="1"/>
    <col min="5" max="5" width="14" style="22" customWidth="1"/>
    <col min="6" max="6" width="12.7109375" style="22" customWidth="1"/>
    <col min="7" max="7" width="12.7109375" style="28" customWidth="1"/>
    <col min="8" max="8" width="12.7109375" style="22" customWidth="1"/>
    <col min="9" max="10" width="12.7109375" style="28" customWidth="1"/>
    <col min="11" max="27" width="12.7109375" style="22" customWidth="1"/>
    <col min="28" max="16384" width="9.140625" style="22"/>
  </cols>
  <sheetData>
    <row r="1" spans="1:27" ht="25.5" x14ac:dyDescent="0.25">
      <c r="A1" s="144" t="s">
        <v>204</v>
      </c>
      <c r="B1" s="141"/>
      <c r="C1" s="142"/>
      <c r="D1" s="142"/>
      <c r="E1" s="142"/>
    </row>
    <row r="2" spans="1:27" ht="20.25" x14ac:dyDescent="0.25">
      <c r="A2" s="143" t="s">
        <v>199</v>
      </c>
      <c r="B2" s="143"/>
      <c r="C2" s="146"/>
      <c r="D2" s="146"/>
      <c r="E2" s="146"/>
    </row>
    <row r="3" spans="1:27" s="146" customFormat="1" ht="20.25" x14ac:dyDescent="0.25">
      <c r="A3" s="150"/>
      <c r="B3" s="151"/>
      <c r="G3" s="152"/>
      <c r="I3" s="152"/>
      <c r="J3" s="152"/>
    </row>
    <row r="4" spans="1:27" ht="23.25" x14ac:dyDescent="0.25">
      <c r="A4" s="147" t="s">
        <v>18</v>
      </c>
      <c r="B4" s="145"/>
      <c r="C4" s="146"/>
      <c r="D4" s="146"/>
      <c r="E4" s="146"/>
    </row>
    <row r="5" spans="1:27" ht="23.25" x14ac:dyDescent="0.25">
      <c r="A5" s="153" t="s">
        <v>28</v>
      </c>
      <c r="B5" s="145"/>
      <c r="C5" s="146"/>
      <c r="D5" s="146"/>
      <c r="E5" s="146"/>
    </row>
    <row r="6" spans="1:27" ht="23.25" x14ac:dyDescent="0.25">
      <c r="A6" s="154" t="s">
        <v>19</v>
      </c>
      <c r="B6" s="149"/>
      <c r="C6" s="146"/>
      <c r="D6" s="146"/>
      <c r="E6" s="146"/>
    </row>
    <row r="7" spans="1:27" ht="23.25" customHeight="1" x14ac:dyDescent="0.25">
      <c r="A7" s="155" t="s">
        <v>203</v>
      </c>
      <c r="B7" s="148"/>
    </row>
    <row r="8" spans="1:27" ht="30" customHeight="1" x14ac:dyDescent="0.25">
      <c r="A8" s="24"/>
      <c r="B8" s="25"/>
      <c r="C8" s="25"/>
      <c r="D8" s="25"/>
      <c r="E8" s="25"/>
      <c r="G8" s="26"/>
      <c r="H8" s="27"/>
    </row>
    <row r="9" spans="1:27" ht="69.95" customHeight="1" x14ac:dyDescent="0.25">
      <c r="A9" s="23" t="s">
        <v>16</v>
      </c>
      <c r="B9" s="29" t="s">
        <v>80</v>
      </c>
      <c r="C9" s="29" t="s">
        <v>54</v>
      </c>
      <c r="D9" s="29"/>
      <c r="E9" s="29" t="s">
        <v>10</v>
      </c>
      <c r="G9" s="29"/>
      <c r="H9" s="29"/>
      <c r="I9" s="29"/>
      <c r="J9" s="30"/>
      <c r="U9" s="31"/>
      <c r="W9" s="32"/>
      <c r="Y9" s="32"/>
      <c r="AA9" s="33"/>
    </row>
    <row r="10" spans="1:27" ht="15" customHeight="1" x14ac:dyDescent="0.25">
      <c r="A10" s="28" t="s">
        <v>17</v>
      </c>
      <c r="B10" s="34"/>
      <c r="C10" s="34"/>
      <c r="D10" s="35"/>
      <c r="E10" s="36"/>
      <c r="F10" s="35"/>
      <c r="G10" s="37"/>
      <c r="H10" s="37"/>
      <c r="I10" s="37"/>
      <c r="J10" s="37"/>
    </row>
    <row r="11" spans="1:27" s="39" customFormat="1" ht="15" customHeight="1" x14ac:dyDescent="0.25">
      <c r="A11" s="38" t="s">
        <v>15</v>
      </c>
      <c r="B11" s="34"/>
      <c r="C11" s="34"/>
      <c r="D11" s="35"/>
      <c r="E11" s="35"/>
      <c r="F11" s="35"/>
      <c r="G11" s="37"/>
      <c r="H11" s="37"/>
      <c r="I11" s="37"/>
      <c r="J11" s="37"/>
    </row>
    <row r="12" spans="1:27" ht="14.25" customHeight="1" x14ac:dyDescent="0.25">
      <c r="A12" s="23"/>
      <c r="B12" s="23"/>
      <c r="C12" s="23"/>
      <c r="D12" s="23"/>
      <c r="E12" s="23"/>
      <c r="F12" s="23"/>
      <c r="G12" s="23"/>
      <c r="H12" s="27"/>
    </row>
    <row r="13" spans="1:27" s="28" customFormat="1" ht="98.25" customHeight="1" x14ac:dyDescent="0.25">
      <c r="A13" s="23" t="s">
        <v>201</v>
      </c>
      <c r="B13" s="40" t="s">
        <v>55</v>
      </c>
      <c r="C13" s="40" t="s">
        <v>51</v>
      </c>
      <c r="D13" s="40" t="s">
        <v>79</v>
      </c>
      <c r="E13" s="40" t="s">
        <v>82</v>
      </c>
      <c r="F13" s="23" t="s">
        <v>198</v>
      </c>
      <c r="G13" s="23" t="s">
        <v>48</v>
      </c>
      <c r="H13" s="29" t="s">
        <v>56</v>
      </c>
      <c r="I13" s="29" t="s">
        <v>49</v>
      </c>
      <c r="J13" s="41" t="s">
        <v>52</v>
      </c>
      <c r="K13" s="29" t="s">
        <v>57</v>
      </c>
      <c r="L13" s="29" t="s">
        <v>50</v>
      </c>
      <c r="M13" s="42" t="s">
        <v>35</v>
      </c>
    </row>
    <row r="14" spans="1:27" s="45" customFormat="1" ht="15.95" customHeight="1" x14ac:dyDescent="0.25">
      <c r="A14" s="22" t="s">
        <v>32</v>
      </c>
      <c r="B14" s="46"/>
      <c r="C14" s="46"/>
      <c r="D14" s="46"/>
      <c r="E14" s="46"/>
      <c r="F14" s="43"/>
      <c r="G14" s="46"/>
      <c r="H14" s="43"/>
      <c r="I14" s="43"/>
      <c r="J14" s="43"/>
      <c r="K14" s="43"/>
      <c r="L14" s="43"/>
      <c r="M14" s="44"/>
    </row>
    <row r="15" spans="1:27" ht="15.95" customHeight="1" x14ac:dyDescent="0.25">
      <c r="A15" s="28" t="s">
        <v>33</v>
      </c>
      <c r="B15" s="46"/>
      <c r="C15" s="46"/>
      <c r="D15" s="46"/>
      <c r="E15" s="46"/>
      <c r="F15" s="43"/>
      <c r="G15" s="46"/>
      <c r="H15" s="43"/>
      <c r="I15" s="43"/>
      <c r="J15" s="43"/>
      <c r="K15" s="43"/>
      <c r="L15" s="43"/>
      <c r="M15" s="47">
        <f>SUM(B14:L14)/11</f>
        <v>0</v>
      </c>
    </row>
    <row r="16" spans="1:27" ht="15.75" customHeight="1" x14ac:dyDescent="0.25">
      <c r="E16" s="28"/>
      <c r="F16" s="23"/>
    </row>
    <row r="17" spans="1:11" ht="102.75" customHeight="1" x14ac:dyDescent="0.25">
      <c r="A17" s="23" t="s">
        <v>202</v>
      </c>
      <c r="B17" s="23" t="s">
        <v>205</v>
      </c>
      <c r="C17" s="23" t="s">
        <v>53</v>
      </c>
      <c r="D17" s="23" t="s">
        <v>37</v>
      </c>
      <c r="E17" s="23" t="s">
        <v>34</v>
      </c>
      <c r="F17" s="23" t="s">
        <v>36</v>
      </c>
      <c r="G17" s="40" t="s">
        <v>81</v>
      </c>
      <c r="H17" s="40" t="s">
        <v>83</v>
      </c>
      <c r="I17" s="48" t="s">
        <v>35</v>
      </c>
    </row>
    <row r="18" spans="1:11" ht="15.95" customHeight="1" x14ac:dyDescent="0.25">
      <c r="A18" s="28" t="s">
        <v>32</v>
      </c>
      <c r="B18" s="46"/>
      <c r="C18" s="43"/>
      <c r="D18" s="43"/>
      <c r="E18" s="43"/>
      <c r="F18" s="43"/>
      <c r="G18" s="46"/>
      <c r="H18" s="46"/>
      <c r="I18" s="49"/>
    </row>
    <row r="19" spans="1:11" ht="15.95" customHeight="1" x14ac:dyDescent="0.25">
      <c r="A19" s="28" t="s">
        <v>33</v>
      </c>
      <c r="B19" s="43"/>
      <c r="C19" s="43"/>
      <c r="D19" s="43"/>
      <c r="E19" s="43"/>
      <c r="F19" s="43"/>
      <c r="G19" s="46"/>
      <c r="H19" s="46"/>
      <c r="I19" s="50">
        <f>SUM(B18:H18)/7</f>
        <v>0</v>
      </c>
    </row>
    <row r="20" spans="1:11" s="28" customFormat="1" ht="15.95" customHeight="1" x14ac:dyDescent="0.25"/>
    <row r="21" spans="1:11" ht="19.5" customHeight="1" x14ac:dyDescent="0.25">
      <c r="B21" s="28"/>
      <c r="E21" s="51"/>
      <c r="F21" s="28"/>
    </row>
    <row r="22" spans="1:11" ht="49.5" customHeight="1" x14ac:dyDescent="0.25">
      <c r="A22" s="157" t="s">
        <v>230</v>
      </c>
      <c r="B22" s="156"/>
      <c r="C22" s="33"/>
      <c r="D22" s="23"/>
      <c r="E22" s="28"/>
      <c r="F22" s="28"/>
    </row>
    <row r="23" spans="1:11" x14ac:dyDescent="0.25">
      <c r="B23" s="53"/>
      <c r="C23" s="52"/>
      <c r="D23" s="39"/>
      <c r="E23" s="54"/>
      <c r="F23" s="28"/>
    </row>
    <row r="24" spans="1:11" x14ac:dyDescent="0.25">
      <c r="B24" s="39"/>
      <c r="C24" s="39"/>
      <c r="D24" s="38"/>
      <c r="E24" s="54"/>
      <c r="F24" s="28"/>
    </row>
    <row r="25" spans="1:11" x14ac:dyDescent="0.25">
      <c r="B25" s="38"/>
      <c r="C25" s="55"/>
      <c r="D25" s="56"/>
      <c r="E25" s="57"/>
      <c r="F25" s="28"/>
      <c r="J25" s="22"/>
    </row>
    <row r="26" spans="1:11" ht="15" x14ac:dyDescent="0.25">
      <c r="B26" s="38"/>
      <c r="C26" s="39"/>
      <c r="D26" s="37"/>
      <c r="E26" s="58"/>
      <c r="F26" s="28"/>
      <c r="J26" s="22"/>
    </row>
    <row r="27" spans="1:11" x14ac:dyDescent="0.25">
      <c r="B27" s="28"/>
      <c r="C27" s="59"/>
      <c r="D27" s="60"/>
      <c r="E27" s="61"/>
      <c r="F27" s="28"/>
    </row>
    <row r="28" spans="1:11" ht="14.25" x14ac:dyDescent="0.25">
      <c r="B28" s="38"/>
      <c r="E28" s="28"/>
      <c r="F28" s="9"/>
    </row>
    <row r="29" spans="1:11" s="45" customFormat="1" x14ac:dyDescent="0.25">
      <c r="A29" s="38"/>
      <c r="B29" s="38"/>
      <c r="C29" s="40"/>
      <c r="D29" s="38"/>
      <c r="E29" s="40"/>
      <c r="F29" s="38"/>
      <c r="J29" s="40"/>
      <c r="K29" s="40"/>
    </row>
    <row r="30" spans="1:11" s="45" customFormat="1" ht="15" x14ac:dyDescent="0.25">
      <c r="A30" s="48"/>
      <c r="B30" s="62"/>
      <c r="C30" s="52"/>
      <c r="E30" s="52"/>
      <c r="J30" s="63"/>
      <c r="K30" s="40"/>
    </row>
    <row r="31" spans="1:11" ht="15" x14ac:dyDescent="0.25">
      <c r="A31" s="38"/>
      <c r="B31" s="64"/>
      <c r="C31" s="65"/>
      <c r="E31" s="66"/>
      <c r="F31" s="67"/>
      <c r="J31" s="68"/>
      <c r="K31" s="39"/>
    </row>
    <row r="32" spans="1:11" ht="15" x14ac:dyDescent="0.25">
      <c r="A32" s="39"/>
      <c r="B32" s="62"/>
      <c r="C32" s="65"/>
      <c r="D32" s="69"/>
      <c r="E32" s="66"/>
      <c r="F32" s="67"/>
      <c r="J32" s="68"/>
      <c r="K32" s="39"/>
    </row>
    <row r="33" spans="1:11" ht="27.75" customHeight="1" x14ac:dyDescent="0.25">
      <c r="A33" s="39"/>
      <c r="B33" s="28"/>
      <c r="C33" s="65"/>
      <c r="D33" s="69"/>
      <c r="E33" s="66"/>
      <c r="F33" s="67"/>
      <c r="J33" s="68"/>
      <c r="K33" s="39"/>
    </row>
    <row r="34" spans="1:11" ht="42.75" customHeight="1" x14ac:dyDescent="0.25">
      <c r="A34" s="38"/>
      <c r="B34" s="62"/>
      <c r="C34" s="70"/>
      <c r="D34" s="71"/>
      <c r="E34" s="72"/>
      <c r="F34" s="67"/>
      <c r="J34" s="68"/>
      <c r="K34" s="39"/>
    </row>
    <row r="35" spans="1:11" s="28" customFormat="1" ht="29.25" customHeight="1" x14ac:dyDescent="0.25">
      <c r="A35" s="38"/>
      <c r="B35" s="62"/>
      <c r="C35" s="73"/>
      <c r="D35" s="74"/>
      <c r="E35" s="75"/>
      <c r="F35" s="76"/>
      <c r="J35" s="77"/>
      <c r="K35" s="38"/>
    </row>
    <row r="36" spans="1:11" ht="31.5" customHeight="1" x14ac:dyDescent="0.25">
      <c r="A36" s="38"/>
      <c r="B36" s="78"/>
      <c r="C36" s="70"/>
      <c r="D36" s="69"/>
      <c r="E36" s="66"/>
      <c r="F36" s="67"/>
      <c r="J36" s="68"/>
      <c r="K36" s="39"/>
    </row>
    <row r="37" spans="1:11" ht="30" customHeight="1" x14ac:dyDescent="0.25">
      <c r="A37" s="38"/>
      <c r="B37" s="62"/>
      <c r="C37" s="70"/>
      <c r="D37" s="69"/>
      <c r="E37" s="66"/>
      <c r="F37" s="67"/>
      <c r="J37" s="68"/>
      <c r="K37" s="39"/>
    </row>
    <row r="38" spans="1:11" ht="39.75" customHeight="1" x14ac:dyDescent="0.25">
      <c r="A38" s="39"/>
      <c r="B38" s="62"/>
      <c r="C38" s="70"/>
      <c r="E38" s="66"/>
      <c r="F38" s="67"/>
      <c r="J38" s="68"/>
      <c r="K38" s="39"/>
    </row>
    <row r="39" spans="1:11" ht="15" x14ac:dyDescent="0.25">
      <c r="A39" s="48"/>
      <c r="B39" s="62"/>
      <c r="C39" s="70"/>
      <c r="D39" s="9"/>
      <c r="E39" s="66"/>
      <c r="F39" s="67"/>
      <c r="J39" s="68"/>
      <c r="K39" s="39"/>
    </row>
    <row r="40" spans="1:11" ht="15" x14ac:dyDescent="0.25">
      <c r="A40" s="38"/>
      <c r="B40" s="79"/>
      <c r="C40" s="70"/>
      <c r="D40" s="80"/>
      <c r="E40" s="67"/>
      <c r="F40" s="38"/>
      <c r="J40" s="68"/>
      <c r="K40" s="39"/>
    </row>
    <row r="41" spans="1:11" ht="15" x14ac:dyDescent="0.25">
      <c r="A41" s="38"/>
      <c r="B41" s="9"/>
      <c r="C41" s="70"/>
      <c r="D41" s="80"/>
      <c r="E41" s="67"/>
      <c r="F41" s="38"/>
      <c r="J41" s="68"/>
      <c r="K41" s="39"/>
    </row>
    <row r="42" spans="1:11" ht="15" x14ac:dyDescent="0.25">
      <c r="A42" s="38"/>
      <c r="B42" s="80"/>
      <c r="C42" s="70"/>
      <c r="D42" s="66"/>
      <c r="E42" s="67"/>
      <c r="F42" s="38"/>
      <c r="J42" s="68"/>
      <c r="K42" s="39"/>
    </row>
    <row r="43" spans="1:11" ht="15" x14ac:dyDescent="0.25">
      <c r="A43" s="38"/>
      <c r="B43" s="80"/>
      <c r="C43" s="70"/>
      <c r="E43" s="66"/>
      <c r="F43" s="67"/>
      <c r="H43" s="38"/>
      <c r="J43" s="68"/>
      <c r="K43" s="39"/>
    </row>
    <row r="44" spans="1:11" ht="15" x14ac:dyDescent="0.25">
      <c r="A44" s="38"/>
      <c r="B44" s="80"/>
      <c r="C44" s="70"/>
      <c r="E44" s="66"/>
      <c r="F44" s="67"/>
      <c r="H44" s="38"/>
      <c r="J44" s="68"/>
      <c r="K44" s="39"/>
    </row>
    <row r="45" spans="1:11" ht="15" x14ac:dyDescent="0.25">
      <c r="A45" s="38"/>
      <c r="B45" s="80"/>
      <c r="C45" s="70"/>
      <c r="E45" s="66"/>
      <c r="F45" s="67"/>
      <c r="H45" s="38"/>
      <c r="J45" s="68"/>
      <c r="K45" s="39"/>
    </row>
    <row r="46" spans="1:11" ht="45" customHeight="1" x14ac:dyDescent="0.25">
      <c r="A46" s="38"/>
      <c r="B46" s="80"/>
      <c r="C46" s="70"/>
      <c r="D46" s="72"/>
      <c r="E46" s="72"/>
      <c r="F46" s="80"/>
      <c r="G46" s="66"/>
      <c r="H46" s="67"/>
      <c r="I46" s="38"/>
      <c r="J46" s="68"/>
      <c r="K46" s="39"/>
    </row>
    <row r="47" spans="1:11" ht="29.25" customHeight="1" x14ac:dyDescent="0.25">
      <c r="A47" s="39"/>
      <c r="B47" s="80"/>
      <c r="C47" s="70"/>
      <c r="D47" s="72"/>
      <c r="E47" s="72"/>
      <c r="F47" s="80"/>
      <c r="G47" s="66"/>
      <c r="H47" s="67"/>
      <c r="I47" s="38"/>
      <c r="J47" s="68"/>
      <c r="K47" s="39"/>
    </row>
    <row r="48" spans="1:11" ht="34.5" customHeight="1" x14ac:dyDescent="0.25">
      <c r="A48" s="81"/>
      <c r="B48" s="80"/>
      <c r="C48" s="70"/>
      <c r="D48" s="72"/>
      <c r="E48" s="72"/>
      <c r="F48" s="80"/>
      <c r="G48" s="66"/>
      <c r="H48" s="67"/>
      <c r="I48" s="38"/>
      <c r="J48" s="68"/>
      <c r="K48" s="39"/>
    </row>
    <row r="49" spans="1:11" ht="15" x14ac:dyDescent="0.25">
      <c r="A49" s="38"/>
      <c r="B49" s="80"/>
      <c r="C49" s="70"/>
      <c r="D49" s="72"/>
      <c r="E49" s="72"/>
      <c r="F49" s="80"/>
      <c r="G49" s="66"/>
      <c r="H49" s="67"/>
      <c r="I49" s="38"/>
      <c r="J49" s="68"/>
      <c r="K49" s="39"/>
    </row>
    <row r="50" spans="1:11" ht="15" x14ac:dyDescent="0.2">
      <c r="A50" s="82"/>
      <c r="C50" s="70"/>
      <c r="D50" s="72"/>
      <c r="E50" s="72"/>
      <c r="F50" s="80"/>
      <c r="G50" s="66"/>
      <c r="H50" s="67"/>
      <c r="I50" s="38"/>
      <c r="J50" s="68"/>
      <c r="K50" s="39"/>
    </row>
    <row r="51" spans="1:11" ht="15" x14ac:dyDescent="0.2">
      <c r="A51" s="82"/>
      <c r="C51" s="70"/>
      <c r="D51" s="72"/>
      <c r="E51" s="72"/>
      <c r="F51" s="71"/>
      <c r="G51" s="66"/>
      <c r="H51" s="67"/>
      <c r="I51" s="38"/>
      <c r="J51" s="68"/>
      <c r="K51" s="39"/>
    </row>
    <row r="52" spans="1:11" ht="15" x14ac:dyDescent="0.25">
      <c r="A52" s="83"/>
      <c r="B52" s="80"/>
      <c r="C52" s="70"/>
      <c r="D52" s="72"/>
      <c r="E52" s="72"/>
      <c r="F52" s="71"/>
      <c r="G52" s="66"/>
      <c r="H52" s="67"/>
      <c r="I52" s="38"/>
      <c r="J52" s="68"/>
      <c r="K52" s="39"/>
    </row>
    <row r="53" spans="1:11" ht="15" x14ac:dyDescent="0.25">
      <c r="A53" s="83"/>
      <c r="B53" s="80"/>
      <c r="C53" s="70"/>
      <c r="D53" s="72"/>
      <c r="E53" s="72"/>
      <c r="F53" s="71"/>
      <c r="G53" s="66"/>
      <c r="H53" s="67"/>
      <c r="I53" s="38"/>
      <c r="J53" s="68"/>
      <c r="K53" s="39"/>
    </row>
    <row r="54" spans="1:11" ht="15" x14ac:dyDescent="0.25">
      <c r="A54" s="83"/>
      <c r="B54" s="80"/>
      <c r="C54" s="70"/>
      <c r="D54" s="72"/>
      <c r="E54" s="72"/>
      <c r="F54" s="71"/>
      <c r="G54" s="66"/>
      <c r="H54" s="67"/>
      <c r="I54" s="38"/>
      <c r="J54" s="68"/>
      <c r="K54" s="39"/>
    </row>
    <row r="55" spans="1:11" ht="15" x14ac:dyDescent="0.25">
      <c r="A55" s="39"/>
      <c r="B55" s="80"/>
      <c r="C55" s="70"/>
      <c r="D55" s="72"/>
      <c r="E55" s="72"/>
      <c r="F55" s="71"/>
      <c r="G55" s="66"/>
      <c r="H55" s="67"/>
      <c r="I55" s="38"/>
      <c r="J55" s="68"/>
      <c r="K55" s="39"/>
    </row>
    <row r="56" spans="1:11" ht="15" x14ac:dyDescent="0.25">
      <c r="A56" s="48"/>
      <c r="B56" s="80"/>
      <c r="C56" s="70"/>
      <c r="D56" s="72"/>
      <c r="E56" s="72"/>
      <c r="F56" s="71"/>
      <c r="G56" s="66"/>
      <c r="H56" s="67"/>
      <c r="I56" s="38"/>
      <c r="J56" s="68"/>
      <c r="K56" s="39"/>
    </row>
    <row r="57" spans="1:11" ht="15" x14ac:dyDescent="0.25">
      <c r="A57" s="38"/>
      <c r="B57" s="80"/>
      <c r="C57" s="70"/>
      <c r="D57" s="72"/>
      <c r="E57" s="72"/>
      <c r="F57" s="71"/>
      <c r="G57" s="66"/>
      <c r="H57" s="67"/>
      <c r="I57" s="38"/>
      <c r="J57" s="68"/>
      <c r="K57" s="39"/>
    </row>
    <row r="58" spans="1:11" ht="15" x14ac:dyDescent="0.25">
      <c r="A58" s="38"/>
      <c r="B58" s="80"/>
      <c r="C58" s="70"/>
      <c r="D58" s="72"/>
      <c r="E58" s="72"/>
      <c r="F58" s="71"/>
      <c r="G58" s="66"/>
      <c r="H58" s="67"/>
      <c r="I58" s="38"/>
      <c r="J58" s="68"/>
      <c r="K58" s="39"/>
    </row>
    <row r="59" spans="1:11" ht="15" x14ac:dyDescent="0.25">
      <c r="A59" s="38"/>
      <c r="B59" s="80"/>
      <c r="C59" s="70"/>
      <c r="D59" s="72"/>
      <c r="E59" s="72"/>
      <c r="F59" s="71"/>
      <c r="G59" s="66"/>
      <c r="H59" s="67"/>
      <c r="I59" s="38"/>
      <c r="J59" s="68"/>
      <c r="K59" s="39"/>
    </row>
    <row r="60" spans="1:11" ht="15" x14ac:dyDescent="0.25">
      <c r="A60" s="38"/>
      <c r="B60" s="80"/>
      <c r="C60" s="70"/>
      <c r="D60" s="72"/>
      <c r="E60" s="72"/>
      <c r="F60" s="71"/>
      <c r="G60" s="66"/>
      <c r="H60" s="67"/>
      <c r="I60" s="38"/>
      <c r="J60" s="68"/>
      <c r="K60" s="39"/>
    </row>
    <row r="61" spans="1:11" ht="15" x14ac:dyDescent="0.25">
      <c r="A61" s="38"/>
      <c r="B61" s="80"/>
      <c r="C61" s="70"/>
      <c r="D61" s="72"/>
      <c r="E61" s="72"/>
      <c r="F61" s="71"/>
      <c r="G61" s="66"/>
      <c r="H61" s="67"/>
      <c r="I61" s="38"/>
      <c r="J61" s="68"/>
      <c r="K61" s="39"/>
    </row>
    <row r="62" spans="1:11" ht="15" x14ac:dyDescent="0.25">
      <c r="A62" s="38"/>
      <c r="B62" s="80"/>
      <c r="C62" s="70"/>
      <c r="D62" s="72"/>
      <c r="E62" s="72"/>
      <c r="F62" s="71"/>
      <c r="G62" s="66"/>
      <c r="H62" s="67"/>
      <c r="I62" s="38"/>
      <c r="J62" s="68"/>
      <c r="K62" s="39"/>
    </row>
    <row r="63" spans="1:11" ht="15" x14ac:dyDescent="0.25">
      <c r="A63" s="38"/>
      <c r="B63" s="80"/>
      <c r="C63" s="70"/>
      <c r="D63" s="72"/>
      <c r="E63" s="72"/>
      <c r="F63" s="71"/>
      <c r="G63" s="66"/>
      <c r="H63" s="67"/>
      <c r="I63" s="38"/>
      <c r="J63" s="68"/>
      <c r="K63" s="39"/>
    </row>
    <row r="64" spans="1:11" ht="15" x14ac:dyDescent="0.25">
      <c r="A64" s="38"/>
      <c r="B64" s="70"/>
      <c r="C64" s="70"/>
      <c r="D64" s="72"/>
      <c r="E64" s="72"/>
      <c r="F64" s="71"/>
      <c r="G64" s="66"/>
      <c r="H64" s="67"/>
      <c r="I64" s="38"/>
      <c r="J64" s="68"/>
      <c r="K64" s="39"/>
    </row>
    <row r="65" spans="1:11" ht="15" x14ac:dyDescent="0.25">
      <c r="A65" s="38"/>
      <c r="B65" s="70"/>
      <c r="C65" s="70"/>
      <c r="D65" s="72"/>
      <c r="E65" s="72"/>
      <c r="F65" s="71"/>
      <c r="G65" s="66"/>
      <c r="H65" s="67"/>
      <c r="I65" s="38"/>
      <c r="J65" s="68"/>
      <c r="K65" s="39"/>
    </row>
    <row r="66" spans="1:11" ht="15" x14ac:dyDescent="0.25">
      <c r="A66" s="38"/>
      <c r="B66" s="70"/>
      <c r="C66" s="70"/>
      <c r="D66" s="72"/>
      <c r="E66" s="72"/>
      <c r="F66" s="71"/>
      <c r="G66" s="66"/>
      <c r="H66" s="67"/>
      <c r="I66" s="38"/>
      <c r="J66" s="68"/>
      <c r="K66" s="39"/>
    </row>
    <row r="67" spans="1:11" x14ac:dyDescent="0.25">
      <c r="A67" s="38"/>
      <c r="B67" s="37"/>
      <c r="C67" s="37"/>
      <c r="D67" s="37"/>
      <c r="E67" s="37"/>
      <c r="F67" s="38"/>
    </row>
    <row r="68" spans="1:11" x14ac:dyDescent="0.25">
      <c r="A68" s="38"/>
      <c r="B68" s="37"/>
      <c r="C68" s="37"/>
      <c r="D68" s="37"/>
      <c r="E68" s="37"/>
      <c r="F68" s="38"/>
    </row>
    <row r="69" spans="1:11" x14ac:dyDescent="0.25">
      <c r="A69" s="38"/>
      <c r="B69" s="37"/>
      <c r="C69" s="37"/>
      <c r="D69" s="37"/>
      <c r="E69" s="37"/>
      <c r="F69" s="38"/>
    </row>
    <row r="70" spans="1:11" x14ac:dyDescent="0.25">
      <c r="A70" s="38"/>
      <c r="B70" s="39"/>
      <c r="C70" s="39"/>
      <c r="D70" s="39"/>
      <c r="E70" s="39"/>
      <c r="F70" s="39"/>
    </row>
  </sheetData>
  <protectedRanges>
    <protectedRange sqref="A2:B2" name="Community Name"/>
    <protectedRange sqref="B10:E11 B14:L15 B18:H19" name="Indicator Inputs"/>
  </protectedRanges>
  <pageMargins left="0.7" right="0.7" top="0.75" bottom="0.75" header="0.3" footer="0.3"/>
  <pageSetup scale="3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zoomScale="80" zoomScaleNormal="80" workbookViewId="0">
      <selection activeCell="D16" sqref="D16"/>
    </sheetView>
  </sheetViews>
  <sheetFormatPr defaultRowHeight="15" x14ac:dyDescent="0.25"/>
  <cols>
    <col min="1" max="1" width="36.42578125" customWidth="1"/>
    <col min="2" max="4" width="23.5703125" customWidth="1"/>
    <col min="5" max="5" width="22.85546875" customWidth="1"/>
    <col min="6" max="6" width="21.7109375" customWidth="1"/>
    <col min="7" max="7" width="24.28515625" customWidth="1"/>
    <col min="8" max="8" width="19" customWidth="1"/>
  </cols>
  <sheetData>
    <row r="1" spans="1:8" ht="15.75" thickBot="1" x14ac:dyDescent="0.3">
      <c r="A1" s="84"/>
      <c r="B1" s="5"/>
      <c r="C1" s="5"/>
      <c r="D1" s="5"/>
      <c r="E1" s="5"/>
      <c r="F1" s="5"/>
      <c r="G1" s="5"/>
      <c r="H1" s="5"/>
    </row>
    <row r="2" spans="1:8" ht="16.5" thickTop="1" thickBot="1" x14ac:dyDescent="0.3">
      <c r="A2" s="85" t="s">
        <v>10</v>
      </c>
      <c r="B2" s="86"/>
      <c r="C2" s="86"/>
      <c r="D2" s="87"/>
      <c r="E2" s="87"/>
      <c r="F2" s="5"/>
      <c r="G2" s="5"/>
      <c r="H2" s="5"/>
    </row>
    <row r="3" spans="1:8" ht="69.75" customHeight="1" thickTop="1" thickBot="1" x14ac:dyDescent="0.3">
      <c r="A3" s="88">
        <f>'Community Characteristics'!E10</f>
        <v>0</v>
      </c>
      <c r="B3" s="89" t="s">
        <v>11</v>
      </c>
      <c r="C3" s="90" t="s">
        <v>39</v>
      </c>
      <c r="D3" s="91" t="s">
        <v>42</v>
      </c>
      <c r="E3" s="92" t="s">
        <v>43</v>
      </c>
      <c r="F3" s="5"/>
      <c r="G3" s="5"/>
      <c r="H3" s="5"/>
    </row>
    <row r="4" spans="1:8" ht="15.75" thickTop="1" x14ac:dyDescent="0.25">
      <c r="A4" s="93" t="s">
        <v>0</v>
      </c>
      <c r="B4" s="94">
        <v>0.22900000000000001</v>
      </c>
      <c r="C4" s="95">
        <f>A3*B4</f>
        <v>0</v>
      </c>
      <c r="D4" s="96">
        <f xml:space="preserve"> C4*0.39</f>
        <v>0</v>
      </c>
      <c r="E4" s="97">
        <f>A3*0.066</f>
        <v>0</v>
      </c>
      <c r="F4" s="5"/>
      <c r="G4" s="5"/>
      <c r="H4" s="5"/>
    </row>
    <row r="5" spans="1:8" x14ac:dyDescent="0.25">
      <c r="A5" s="98" t="s">
        <v>14</v>
      </c>
      <c r="B5" s="94">
        <v>0.159</v>
      </c>
      <c r="C5" s="95">
        <f>A3*B5</f>
        <v>0</v>
      </c>
      <c r="D5" s="96">
        <f>C5*0.17</f>
        <v>0</v>
      </c>
      <c r="E5" s="97">
        <f>A3*0.016</f>
        <v>0</v>
      </c>
      <c r="F5" s="5"/>
      <c r="G5" s="5"/>
      <c r="H5" s="5"/>
    </row>
    <row r="6" spans="1:8" x14ac:dyDescent="0.25">
      <c r="A6" s="98" t="s">
        <v>40</v>
      </c>
      <c r="B6" s="94">
        <v>1.6E-2</v>
      </c>
      <c r="C6" s="95">
        <f>A3*B6</f>
        <v>0</v>
      </c>
      <c r="D6" s="96">
        <f>C6*0.07</f>
        <v>0</v>
      </c>
      <c r="E6" s="97">
        <f>A3*0.003</f>
        <v>0</v>
      </c>
      <c r="F6" s="5"/>
      <c r="G6" s="5"/>
      <c r="H6" s="5"/>
    </row>
    <row r="7" spans="1:8" x14ac:dyDescent="0.25">
      <c r="A7" s="98" t="s">
        <v>41</v>
      </c>
      <c r="B7" s="94">
        <v>1.7999999999999999E-2</v>
      </c>
      <c r="C7" s="95">
        <f>A3*B7</f>
        <v>0</v>
      </c>
      <c r="D7" s="96">
        <f>C7*0.07</f>
        <v>0</v>
      </c>
      <c r="E7" s="97">
        <f>A3*0.002</f>
        <v>0</v>
      </c>
      <c r="F7" s="5"/>
      <c r="G7" s="5"/>
      <c r="H7" s="5"/>
    </row>
    <row r="8" spans="1:8" x14ac:dyDescent="0.25">
      <c r="A8" s="98" t="s">
        <v>1</v>
      </c>
      <c r="B8" s="94">
        <v>6.7000000000000004E-2</v>
      </c>
      <c r="C8" s="95">
        <f>A3*B8</f>
        <v>0</v>
      </c>
      <c r="D8" s="99">
        <f>C8*0.26</f>
        <v>0</v>
      </c>
      <c r="E8" s="97">
        <f>A3*0.002</f>
        <v>0</v>
      </c>
      <c r="F8" s="5"/>
      <c r="G8" s="5"/>
      <c r="H8" s="5"/>
    </row>
    <row r="9" spans="1:8" ht="15.75" thickBot="1" x14ac:dyDescent="0.3">
      <c r="A9" s="100" t="s">
        <v>38</v>
      </c>
      <c r="B9" s="101"/>
      <c r="C9" s="102">
        <f>SUM(C4:C8)</f>
        <v>0</v>
      </c>
      <c r="D9" s="103">
        <f>+SUM(D4:D8)</f>
        <v>0</v>
      </c>
      <c r="E9" s="104">
        <f>+SUM(E4:E8)</f>
        <v>0</v>
      </c>
      <c r="F9" s="5"/>
      <c r="G9" s="5"/>
      <c r="H9" s="5"/>
    </row>
    <row r="10" spans="1:8" ht="15.75" thickTop="1" x14ac:dyDescent="0.25">
      <c r="A10" s="5"/>
      <c r="B10" s="5"/>
      <c r="C10" s="5"/>
      <c r="D10" s="5"/>
      <c r="E10" s="5"/>
      <c r="F10" s="5"/>
      <c r="G10" s="5"/>
      <c r="H10" s="5"/>
    </row>
    <row r="11" spans="1:8" x14ac:dyDescent="0.25">
      <c r="A11" s="38" t="s">
        <v>170</v>
      </c>
      <c r="B11" s="105">
        <f>(1+ 'Community Characteristics'!M15 + 'Community Characteristics'!I19)/2</f>
        <v>0.5</v>
      </c>
      <c r="C11" s="58"/>
      <c r="D11" s="5"/>
      <c r="E11" s="5"/>
      <c r="F11" s="5"/>
      <c r="G11" s="5"/>
      <c r="H11" s="5"/>
    </row>
    <row r="12" spans="1:8" x14ac:dyDescent="0.25">
      <c r="A12" s="38"/>
      <c r="B12" s="106"/>
      <c r="C12" s="58"/>
      <c r="D12" s="5"/>
      <c r="E12" s="5"/>
      <c r="F12" s="5"/>
      <c r="G12" s="5"/>
      <c r="H12" s="5"/>
    </row>
    <row r="13" spans="1:8" x14ac:dyDescent="0.25">
      <c r="A13" s="38"/>
      <c r="B13" s="37"/>
      <c r="C13" s="58"/>
      <c r="D13" s="5"/>
      <c r="E13" s="5"/>
      <c r="F13" s="5"/>
      <c r="G13" s="5"/>
      <c r="H13" s="5"/>
    </row>
    <row r="14" spans="1:8" ht="30" customHeight="1" x14ac:dyDescent="0.25">
      <c r="A14" s="107" t="s">
        <v>200</v>
      </c>
      <c r="B14" s="108" t="s">
        <v>4</v>
      </c>
      <c r="C14" s="109" t="s">
        <v>13</v>
      </c>
      <c r="D14" s="110" t="s">
        <v>5</v>
      </c>
      <c r="E14" s="111" t="s">
        <v>58</v>
      </c>
      <c r="F14" s="112" t="s">
        <v>12</v>
      </c>
      <c r="G14" s="113" t="s">
        <v>171</v>
      </c>
      <c r="H14" s="5"/>
    </row>
    <row r="15" spans="1:8" x14ac:dyDescent="0.25">
      <c r="A15" s="114" t="s">
        <v>20</v>
      </c>
      <c r="B15" s="74"/>
      <c r="C15" s="74"/>
      <c r="D15" s="115"/>
      <c r="E15" s="116"/>
      <c r="F15" s="74"/>
      <c r="G15" s="5"/>
      <c r="H15" s="5"/>
    </row>
    <row r="16" spans="1:8" x14ac:dyDescent="0.25">
      <c r="A16" s="80" t="s">
        <v>45</v>
      </c>
      <c r="B16" s="117">
        <f>((Var_Population!C2 *Var_Freq!C2 )/'Var_Group Size'!B2) * B11</f>
        <v>0</v>
      </c>
      <c r="C16" s="118">
        <v>0.85</v>
      </c>
      <c r="D16" s="119">
        <f>C16*B16</f>
        <v>0</v>
      </c>
      <c r="E16" s="120"/>
      <c r="F16" s="121">
        <f>E16-D16</f>
        <v>0</v>
      </c>
      <c r="G16" s="5" t="s">
        <v>172</v>
      </c>
      <c r="H16" s="5"/>
    </row>
    <row r="17" spans="1:8" x14ac:dyDescent="0.25">
      <c r="A17" s="69" t="s">
        <v>44</v>
      </c>
      <c r="B17" s="117">
        <f>((Var_Population!C3 * Var_Freq!C3)/'Var_Group Size'!B3) * B11</f>
        <v>0</v>
      </c>
      <c r="C17" s="118">
        <v>0.3</v>
      </c>
      <c r="D17" s="119">
        <f>C17*B17</f>
        <v>0</v>
      </c>
      <c r="E17" s="120"/>
      <c r="F17" s="121">
        <f>E17-D17</f>
        <v>0</v>
      </c>
      <c r="G17" s="5" t="s">
        <v>91</v>
      </c>
      <c r="H17" s="5"/>
    </row>
    <row r="18" spans="1:8" x14ac:dyDescent="0.25">
      <c r="A18" s="80" t="s">
        <v>60</v>
      </c>
      <c r="B18" s="117">
        <f>(Var_Population!C4/'Var_Group Size'!B4) * B11</f>
        <v>0</v>
      </c>
      <c r="C18" s="118">
        <v>1</v>
      </c>
      <c r="D18" s="122">
        <f>C18*B18</f>
        <v>0</v>
      </c>
      <c r="E18" s="120"/>
      <c r="F18" s="121">
        <f>E18-D18</f>
        <v>0</v>
      </c>
      <c r="G18" s="5" t="s">
        <v>173</v>
      </c>
      <c r="H18" s="5"/>
    </row>
    <row r="19" spans="1:8" x14ac:dyDescent="0.25">
      <c r="A19" s="80"/>
      <c r="B19" s="123"/>
      <c r="C19" s="118"/>
      <c r="D19" s="122"/>
      <c r="E19" s="120"/>
      <c r="F19" s="121"/>
      <c r="G19" s="5"/>
      <c r="H19" s="5"/>
    </row>
    <row r="20" spans="1:8" x14ac:dyDescent="0.25">
      <c r="A20" s="114" t="s">
        <v>2</v>
      </c>
      <c r="B20" s="123"/>
      <c r="C20" s="118"/>
      <c r="D20" s="122"/>
      <c r="E20" s="120"/>
      <c r="F20" s="121"/>
      <c r="G20" s="5"/>
      <c r="H20" s="5"/>
    </row>
    <row r="21" spans="1:8" x14ac:dyDescent="0.25">
      <c r="A21" s="124" t="s">
        <v>22</v>
      </c>
      <c r="B21" s="123"/>
      <c r="C21" s="118"/>
      <c r="D21" s="122"/>
      <c r="E21" s="120"/>
      <c r="F21" s="121"/>
      <c r="G21" s="5"/>
      <c r="H21" s="5"/>
    </row>
    <row r="22" spans="1:8" x14ac:dyDescent="0.25">
      <c r="A22" s="80" t="s">
        <v>30</v>
      </c>
      <c r="B22" s="117">
        <f>((Var_Population!C5*Var_Freq!C5)/'Var_Group Size'!B5) * B11</f>
        <v>0</v>
      </c>
      <c r="C22" s="118">
        <v>0.93</v>
      </c>
      <c r="D22" s="122">
        <f t="shared" ref="D22:D64" si="0">C22*B22</f>
        <v>0</v>
      </c>
      <c r="E22" s="120"/>
      <c r="F22" s="121">
        <f>E22-D22</f>
        <v>0</v>
      </c>
      <c r="G22" s="5" t="s">
        <v>174</v>
      </c>
      <c r="H22" s="5"/>
    </row>
    <row r="23" spans="1:8" x14ac:dyDescent="0.25">
      <c r="A23" s="80" t="s">
        <v>29</v>
      </c>
      <c r="B23" s="117">
        <f>((Var_Population!C6*Var_Freq!C6)/'Var_Group Size'!B6) * B11</f>
        <v>0</v>
      </c>
      <c r="C23" s="118">
        <v>0.124</v>
      </c>
      <c r="D23" s="122">
        <f t="shared" si="0"/>
        <v>0</v>
      </c>
      <c r="E23" s="120"/>
      <c r="F23" s="121">
        <f>E23-D23</f>
        <v>0</v>
      </c>
      <c r="G23" s="5" t="s">
        <v>174</v>
      </c>
      <c r="H23" s="5"/>
    </row>
    <row r="24" spans="1:8" x14ac:dyDescent="0.25">
      <c r="A24" s="80" t="s">
        <v>84</v>
      </c>
      <c r="B24" s="117">
        <f>((Var_Population!C7*Var_Freq!C7 )/'Var_Group Size'!B7) * B11</f>
        <v>0</v>
      </c>
      <c r="C24" s="118">
        <f>0.761 * 0.12</f>
        <v>9.1319999999999998E-2</v>
      </c>
      <c r="D24" s="122">
        <f t="shared" si="0"/>
        <v>0</v>
      </c>
      <c r="E24" s="120"/>
      <c r="F24" s="121">
        <f t="shared" ref="F24:F64" si="1">E24-D24</f>
        <v>0</v>
      </c>
      <c r="G24" s="5" t="s">
        <v>175</v>
      </c>
      <c r="H24" s="5"/>
    </row>
    <row r="25" spans="1:8" x14ac:dyDescent="0.25">
      <c r="A25" s="80" t="s">
        <v>31</v>
      </c>
      <c r="B25" s="117">
        <f>((Var_Population!C8*Var_Freq!C8)/'Var_Group Size'!B8) * B11</f>
        <v>0</v>
      </c>
      <c r="C25" s="118">
        <v>0.02</v>
      </c>
      <c r="D25" s="122">
        <f t="shared" si="0"/>
        <v>0</v>
      </c>
      <c r="E25" s="120"/>
      <c r="F25" s="121">
        <f t="shared" si="1"/>
        <v>0</v>
      </c>
      <c r="G25" s="5" t="s">
        <v>175</v>
      </c>
      <c r="H25" s="5"/>
    </row>
    <row r="26" spans="1:8" x14ac:dyDescent="0.25">
      <c r="A26" s="80"/>
      <c r="B26" s="117"/>
      <c r="C26" s="118"/>
      <c r="D26" s="122"/>
      <c r="E26" s="120"/>
      <c r="F26" s="121"/>
      <c r="G26" s="5"/>
      <c r="H26" s="5"/>
    </row>
    <row r="27" spans="1:8" x14ac:dyDescent="0.25">
      <c r="A27" s="124" t="s">
        <v>23</v>
      </c>
      <c r="B27" s="117"/>
      <c r="C27" s="118"/>
      <c r="D27" s="122"/>
      <c r="E27" s="120"/>
      <c r="F27" s="121"/>
      <c r="G27" s="5"/>
      <c r="H27" s="5"/>
    </row>
    <row r="28" spans="1:8" x14ac:dyDescent="0.25">
      <c r="A28" s="80" t="s">
        <v>27</v>
      </c>
      <c r="B28" s="117">
        <f>((Var_Population!C9*Var_Freq!C9)/'Var_Group Size'!B9) * B11</f>
        <v>0</v>
      </c>
      <c r="C28" s="118">
        <v>0.57999999999999996</v>
      </c>
      <c r="D28" s="122">
        <f t="shared" si="0"/>
        <v>0</v>
      </c>
      <c r="E28" s="120"/>
      <c r="F28" s="121">
        <f t="shared" si="1"/>
        <v>0</v>
      </c>
      <c r="G28" s="5" t="s">
        <v>176</v>
      </c>
      <c r="H28" s="5"/>
    </row>
    <row r="29" spans="1:8" ht="15" customHeight="1" x14ac:dyDescent="0.25">
      <c r="A29" s="80" t="s">
        <v>72</v>
      </c>
      <c r="B29" s="117">
        <f>((Var_Population!C10*Var_Freq!C10)/'Var_Group Size'!B10) * B11</f>
        <v>0</v>
      </c>
      <c r="C29" s="118">
        <v>0.42</v>
      </c>
      <c r="D29" s="122">
        <f t="shared" si="0"/>
        <v>0</v>
      </c>
      <c r="E29" s="120"/>
      <c r="F29" s="121">
        <f t="shared" si="1"/>
        <v>0</v>
      </c>
      <c r="G29" s="5" t="s">
        <v>177</v>
      </c>
      <c r="H29" s="5"/>
    </row>
    <row r="30" spans="1:8" x14ac:dyDescent="0.25">
      <c r="A30" s="80"/>
      <c r="B30" s="117"/>
      <c r="C30" s="118"/>
      <c r="D30" s="122"/>
      <c r="E30" s="120"/>
      <c r="F30" s="121"/>
      <c r="G30" s="5"/>
      <c r="H30" s="5"/>
    </row>
    <row r="31" spans="1:8" x14ac:dyDescent="0.25">
      <c r="A31" s="124" t="s">
        <v>24</v>
      </c>
      <c r="B31" s="117"/>
      <c r="C31" s="118"/>
      <c r="D31" s="122"/>
      <c r="E31" s="120"/>
      <c r="F31" s="121"/>
      <c r="G31" s="5"/>
      <c r="H31" s="5"/>
    </row>
    <row r="32" spans="1:8" x14ac:dyDescent="0.25">
      <c r="A32" s="80" t="s">
        <v>26</v>
      </c>
      <c r="B32" s="117">
        <f>((Var_Population!C11*Var_Freq!C11)/'Var_Group Size'!B11) * B11</f>
        <v>0</v>
      </c>
      <c r="C32" s="118">
        <v>0.6</v>
      </c>
      <c r="D32" s="122">
        <f t="shared" si="0"/>
        <v>0</v>
      </c>
      <c r="E32" s="120"/>
      <c r="F32" s="121">
        <f t="shared" si="1"/>
        <v>0</v>
      </c>
      <c r="G32" s="5" t="s">
        <v>178</v>
      </c>
      <c r="H32" s="5"/>
    </row>
    <row r="33" spans="1:8" ht="25.5" customHeight="1" x14ac:dyDescent="0.25">
      <c r="A33" s="80" t="s">
        <v>71</v>
      </c>
      <c r="B33" s="117">
        <f>((Var_Population!C12*Var_Freq!C12)/'Var_Group Size'!B12) * B11</f>
        <v>0</v>
      </c>
      <c r="C33" s="118">
        <v>0.6</v>
      </c>
      <c r="D33" s="122">
        <f t="shared" si="0"/>
        <v>0</v>
      </c>
      <c r="E33" s="120"/>
      <c r="F33" s="121">
        <f t="shared" si="1"/>
        <v>0</v>
      </c>
      <c r="G33" s="5" t="s">
        <v>179</v>
      </c>
      <c r="H33" s="5"/>
    </row>
    <row r="34" spans="1:8" x14ac:dyDescent="0.25">
      <c r="A34" s="69"/>
      <c r="B34" s="117"/>
      <c r="C34" s="118"/>
      <c r="D34" s="122"/>
      <c r="E34" s="120"/>
      <c r="F34" s="121"/>
      <c r="G34" s="5"/>
      <c r="H34" s="5"/>
    </row>
    <row r="35" spans="1:8" x14ac:dyDescent="0.25">
      <c r="A35" s="125" t="s">
        <v>70</v>
      </c>
      <c r="B35" s="117"/>
      <c r="C35" s="118"/>
      <c r="D35" s="122"/>
      <c r="E35" s="120"/>
      <c r="F35" s="121"/>
      <c r="G35" s="5"/>
      <c r="H35" s="5"/>
    </row>
    <row r="36" spans="1:8" x14ac:dyDescent="0.25">
      <c r="A36" s="69" t="s">
        <v>73</v>
      </c>
      <c r="B36" s="117">
        <f>((Var_Population!C13*Var_Freq!C13)/'Var_Group Size'!B13) * B11</f>
        <v>0</v>
      </c>
      <c r="C36" s="118">
        <v>0.5</v>
      </c>
      <c r="D36" s="122">
        <f t="shared" si="0"/>
        <v>0</v>
      </c>
      <c r="E36" s="120"/>
      <c r="F36" s="121">
        <f t="shared" si="1"/>
        <v>0</v>
      </c>
      <c r="G36" s="5" t="s">
        <v>180</v>
      </c>
      <c r="H36" s="5"/>
    </row>
    <row r="37" spans="1:8" x14ac:dyDescent="0.25">
      <c r="A37" s="69" t="s">
        <v>63</v>
      </c>
      <c r="B37" s="117">
        <f>((Var_Population!C14*Var_Freq!C14)/'Var_Group Size'!B14) * B11</f>
        <v>0</v>
      </c>
      <c r="C37" s="118">
        <v>0.1</v>
      </c>
      <c r="D37" s="122">
        <f>C37*B37</f>
        <v>0</v>
      </c>
      <c r="E37" s="120"/>
      <c r="F37" s="121">
        <f t="shared" si="1"/>
        <v>0</v>
      </c>
      <c r="G37" s="5" t="s">
        <v>181</v>
      </c>
      <c r="H37" s="5"/>
    </row>
    <row r="38" spans="1:8" x14ac:dyDescent="0.25">
      <c r="A38" s="69" t="s">
        <v>47</v>
      </c>
      <c r="B38" s="117">
        <f>((Var_Population!C15*Var_Freq!C15)/'Var_Group Size'!B15) * B11</f>
        <v>0</v>
      </c>
      <c r="C38" s="118">
        <v>0.87</v>
      </c>
      <c r="D38" s="122">
        <f t="shared" si="0"/>
        <v>0</v>
      </c>
      <c r="E38" s="120"/>
      <c r="F38" s="121">
        <f t="shared" si="1"/>
        <v>0</v>
      </c>
      <c r="G38" s="5" t="s">
        <v>47</v>
      </c>
      <c r="H38" s="5"/>
    </row>
    <row r="39" spans="1:8" x14ac:dyDescent="0.25">
      <c r="A39" s="69" t="s">
        <v>74</v>
      </c>
      <c r="B39" s="117">
        <f>((Var_Population!C16*Var_Freq!C16)/'Var_Group Size'!B16) * B11</f>
        <v>0</v>
      </c>
      <c r="C39" s="118">
        <v>0.5</v>
      </c>
      <c r="D39" s="122">
        <f t="shared" si="0"/>
        <v>0</v>
      </c>
      <c r="E39" s="120"/>
      <c r="F39" s="121">
        <f t="shared" si="1"/>
        <v>0</v>
      </c>
      <c r="G39" s="5" t="s">
        <v>180</v>
      </c>
      <c r="H39" s="5"/>
    </row>
    <row r="40" spans="1:8" x14ac:dyDescent="0.25">
      <c r="A40" s="69" t="s">
        <v>61</v>
      </c>
      <c r="B40" s="117">
        <f>((Var_Population!C17*Var_Freq!C17)/'Var_Group Size'!B17) * B11</f>
        <v>0</v>
      </c>
      <c r="C40" s="118">
        <v>0.25</v>
      </c>
      <c r="D40" s="122">
        <f>C40*B40</f>
        <v>0</v>
      </c>
      <c r="E40" s="120"/>
      <c r="F40" s="121">
        <f>E40-D40</f>
        <v>0</v>
      </c>
      <c r="G40" s="5" t="s">
        <v>182</v>
      </c>
      <c r="H40" s="5"/>
    </row>
    <row r="41" spans="1:8" x14ac:dyDescent="0.25">
      <c r="A41" s="126" t="s">
        <v>78</v>
      </c>
      <c r="B41" s="117">
        <f>((Var_Population!C18*Var_Freq!C18)/'Var_Group Size'!B18) * B11</f>
        <v>0</v>
      </c>
      <c r="C41" s="118">
        <v>0.02</v>
      </c>
      <c r="D41" s="122">
        <f>C41*B41</f>
        <v>0</v>
      </c>
      <c r="E41" s="120"/>
      <c r="F41" s="121">
        <f>E41-D41</f>
        <v>0</v>
      </c>
      <c r="G41" s="5" t="s">
        <v>197</v>
      </c>
      <c r="H41" s="5"/>
    </row>
    <row r="42" spans="1:8" x14ac:dyDescent="0.25">
      <c r="A42" s="80"/>
      <c r="B42" s="117"/>
      <c r="C42" s="118"/>
      <c r="D42" s="122"/>
      <c r="E42" s="120"/>
      <c r="F42" s="121"/>
      <c r="G42" s="5"/>
      <c r="H42" s="5"/>
    </row>
    <row r="43" spans="1:8" x14ac:dyDescent="0.25">
      <c r="A43" s="127" t="s">
        <v>21</v>
      </c>
      <c r="B43" s="117"/>
      <c r="C43" s="118"/>
      <c r="D43" s="122"/>
      <c r="E43" s="120"/>
      <c r="F43" s="121"/>
      <c r="G43" s="5"/>
      <c r="H43" s="5"/>
    </row>
    <row r="44" spans="1:8" x14ac:dyDescent="0.25">
      <c r="A44" s="128" t="s">
        <v>64</v>
      </c>
      <c r="B44" s="129"/>
      <c r="C44" s="118"/>
      <c r="D44" s="122"/>
      <c r="E44" s="120"/>
      <c r="F44" s="121"/>
      <c r="G44" s="5"/>
      <c r="H44" s="5"/>
    </row>
    <row r="45" spans="1:8" x14ac:dyDescent="0.25">
      <c r="A45" s="130" t="s">
        <v>62</v>
      </c>
      <c r="B45" s="131">
        <f>((Var_Population!C19*Var_Freq!C19)/'Var_Group Size'!B19) * B11</f>
        <v>0</v>
      </c>
      <c r="C45" s="132">
        <v>0.01</v>
      </c>
      <c r="D45" s="122">
        <f t="shared" si="0"/>
        <v>0</v>
      </c>
      <c r="E45" s="120"/>
      <c r="F45" s="121">
        <f t="shared" si="1"/>
        <v>0</v>
      </c>
      <c r="G45" s="5" t="s">
        <v>183</v>
      </c>
      <c r="H45" s="5"/>
    </row>
    <row r="46" spans="1:8" x14ac:dyDescent="0.25">
      <c r="A46" s="133" t="s">
        <v>76</v>
      </c>
      <c r="B46" s="131">
        <f>((Var_Population!C20*Var_Freq!C20)/'Var_Group Size'!B20) * B11</f>
        <v>0</v>
      </c>
      <c r="C46" s="118">
        <v>0.02</v>
      </c>
      <c r="D46" s="122">
        <f t="shared" si="0"/>
        <v>0</v>
      </c>
      <c r="E46" s="120"/>
      <c r="F46" s="121">
        <f t="shared" si="1"/>
        <v>0</v>
      </c>
      <c r="G46" s="5" t="s">
        <v>184</v>
      </c>
      <c r="H46" s="5"/>
    </row>
    <row r="47" spans="1:8" x14ac:dyDescent="0.25">
      <c r="A47" s="126" t="s">
        <v>65</v>
      </c>
      <c r="B47" s="131">
        <f>((Var_Population!C21*Var_Freq!C21)/'Var_Group Size'!B21) * B11</f>
        <v>0</v>
      </c>
      <c r="C47" s="118">
        <v>2.4E-2</v>
      </c>
      <c r="D47" s="122">
        <f t="shared" si="0"/>
        <v>0</v>
      </c>
      <c r="E47" s="120"/>
      <c r="F47" s="121">
        <f t="shared" si="1"/>
        <v>0</v>
      </c>
      <c r="G47" s="5" t="s">
        <v>184</v>
      </c>
      <c r="H47" s="5"/>
    </row>
    <row r="48" spans="1:8" x14ac:dyDescent="0.25">
      <c r="A48" s="126" t="s">
        <v>66</v>
      </c>
      <c r="B48" s="131">
        <f>((Var_Population!C22*Var_Freq!C22)/'Var_Group Size'!B22) * B11</f>
        <v>0</v>
      </c>
      <c r="C48" s="118">
        <v>0.06</v>
      </c>
      <c r="D48" s="122">
        <f t="shared" si="0"/>
        <v>0</v>
      </c>
      <c r="E48" s="120"/>
      <c r="F48" s="121">
        <f t="shared" si="1"/>
        <v>0</v>
      </c>
      <c r="G48" s="5" t="s">
        <v>184</v>
      </c>
      <c r="H48" s="5"/>
    </row>
    <row r="49" spans="1:8" x14ac:dyDescent="0.25">
      <c r="A49" s="126"/>
      <c r="B49" s="129"/>
      <c r="C49" s="118"/>
      <c r="D49" s="122"/>
      <c r="E49" s="120"/>
      <c r="F49" s="121"/>
      <c r="G49" s="5"/>
      <c r="H49" s="5"/>
    </row>
    <row r="50" spans="1:8" x14ac:dyDescent="0.25">
      <c r="A50" s="134" t="s">
        <v>67</v>
      </c>
      <c r="B50" s="129"/>
      <c r="C50" s="118"/>
      <c r="D50" s="122"/>
      <c r="E50" s="120"/>
      <c r="F50" s="121"/>
      <c r="G50" s="5"/>
      <c r="H50" s="5"/>
    </row>
    <row r="51" spans="1:8" x14ac:dyDescent="0.25">
      <c r="A51" s="135" t="s">
        <v>62</v>
      </c>
      <c r="B51" s="129">
        <f>((Var_Population!C23*Var_Freq!C23)/'Var_Group Size'!B23) * B11</f>
        <v>0</v>
      </c>
      <c r="C51" s="118">
        <v>0.01</v>
      </c>
      <c r="D51" s="122">
        <f t="shared" si="0"/>
        <v>0</v>
      </c>
      <c r="E51" s="120"/>
      <c r="F51" s="121">
        <f t="shared" si="1"/>
        <v>0</v>
      </c>
      <c r="G51" s="5" t="s">
        <v>185</v>
      </c>
      <c r="H51" s="5"/>
    </row>
    <row r="52" spans="1:8" ht="22.5" customHeight="1" x14ac:dyDescent="0.25">
      <c r="A52" s="136" t="s">
        <v>75</v>
      </c>
      <c r="B52" s="129">
        <f>((Var_Population!C24*Var_Freq!C24)/'Var_Group Size'!B24) * B11</f>
        <v>0</v>
      </c>
      <c r="C52" s="118">
        <v>0.74</v>
      </c>
      <c r="D52" s="122">
        <f t="shared" si="0"/>
        <v>0</v>
      </c>
      <c r="E52" s="120"/>
      <c r="F52" s="121">
        <f t="shared" si="1"/>
        <v>0</v>
      </c>
      <c r="G52" s="5" t="s">
        <v>186</v>
      </c>
      <c r="H52" s="5"/>
    </row>
    <row r="53" spans="1:8" x14ac:dyDescent="0.25">
      <c r="A53" s="137" t="s">
        <v>69</v>
      </c>
      <c r="B53" s="129">
        <f>((Var_Population!C25*Var_Freq!C25)/'Var_Group Size'!B25) * B11</f>
        <v>0</v>
      </c>
      <c r="C53" s="118">
        <v>0.25</v>
      </c>
      <c r="D53" s="122">
        <f t="shared" si="0"/>
        <v>0</v>
      </c>
      <c r="E53" s="120"/>
      <c r="F53" s="121">
        <f t="shared" si="1"/>
        <v>0</v>
      </c>
      <c r="G53" s="5" t="s">
        <v>185</v>
      </c>
      <c r="H53" s="5"/>
    </row>
    <row r="54" spans="1:8" x14ac:dyDescent="0.25">
      <c r="A54" s="138"/>
      <c r="B54" s="129"/>
      <c r="C54" s="118"/>
      <c r="D54" s="122"/>
      <c r="E54" s="120"/>
      <c r="F54" s="121"/>
      <c r="G54" s="5"/>
      <c r="H54" s="5"/>
    </row>
    <row r="55" spans="1:8" x14ac:dyDescent="0.25">
      <c r="A55" s="139" t="s">
        <v>3</v>
      </c>
      <c r="B55" s="129"/>
      <c r="C55" s="118"/>
      <c r="D55" s="122"/>
      <c r="E55" s="120"/>
      <c r="F55" s="121"/>
      <c r="G55" s="5"/>
      <c r="H55" s="5"/>
    </row>
    <row r="56" spans="1:8" x14ac:dyDescent="0.25">
      <c r="A56" s="137" t="s">
        <v>46</v>
      </c>
      <c r="B56" s="129">
        <f>((Var_Population!C26*Var_Freq!C26)/'Var_Group Size'!B26) * B11</f>
        <v>0</v>
      </c>
      <c r="C56" s="118">
        <v>0.01</v>
      </c>
      <c r="D56" s="122">
        <f>C56*B56</f>
        <v>0</v>
      </c>
      <c r="E56" s="120"/>
      <c r="F56" s="121">
        <f>E56-D56</f>
        <v>0</v>
      </c>
      <c r="G56" s="5" t="s">
        <v>186</v>
      </c>
      <c r="H56" s="5"/>
    </row>
    <row r="57" spans="1:8" x14ac:dyDescent="0.25">
      <c r="A57" s="137" t="s">
        <v>68</v>
      </c>
      <c r="B57" s="129">
        <f>((Var_Population!C27*Var_Freq!C27)/'Var_Group Size'!B27) * B11</f>
        <v>0</v>
      </c>
      <c r="C57" s="118">
        <v>0.3</v>
      </c>
      <c r="D57" s="122">
        <f>C57*B57</f>
        <v>0</v>
      </c>
      <c r="E57" s="120"/>
      <c r="F57" s="121">
        <f>E57-D57</f>
        <v>0</v>
      </c>
      <c r="G57" s="5" t="s">
        <v>187</v>
      </c>
      <c r="H57" s="5"/>
    </row>
    <row r="58" spans="1:8" x14ac:dyDescent="0.25">
      <c r="A58" s="80" t="s">
        <v>25</v>
      </c>
      <c r="B58" s="129">
        <f>((Var_Population!C28*Var_Freq!C28)/'Var_Group Size'!B28) * B11</f>
        <v>0</v>
      </c>
      <c r="C58" s="118">
        <v>0.09</v>
      </c>
      <c r="D58" s="122">
        <f>C58*B58</f>
        <v>0</v>
      </c>
      <c r="E58" s="120"/>
      <c r="F58" s="121">
        <f>E58-D58</f>
        <v>0</v>
      </c>
      <c r="G58" s="5" t="s">
        <v>187</v>
      </c>
      <c r="H58" s="5"/>
    </row>
    <row r="59" spans="1:8" x14ac:dyDescent="0.25">
      <c r="A59" s="126" t="s">
        <v>6</v>
      </c>
      <c r="B59" s="129">
        <f>((Var_Population!C29*Var_Freq!C29)/'Var_Group Size'!B29) * B11</f>
        <v>0</v>
      </c>
      <c r="C59" s="118">
        <v>0.14000000000000001</v>
      </c>
      <c r="D59" s="122">
        <f t="shared" si="0"/>
        <v>0</v>
      </c>
      <c r="E59" s="120"/>
      <c r="F59" s="121">
        <f t="shared" si="1"/>
        <v>0</v>
      </c>
      <c r="G59" s="5" t="s">
        <v>188</v>
      </c>
      <c r="H59" s="5"/>
    </row>
    <row r="60" spans="1:8" x14ac:dyDescent="0.25">
      <c r="A60" s="126" t="s">
        <v>7</v>
      </c>
      <c r="B60" s="129">
        <f>((Var_Population!C30*Var_Freq!C30)/'Var_Group Size'!B30) * B11</f>
        <v>0</v>
      </c>
      <c r="C60" s="118">
        <v>5.45E-2</v>
      </c>
      <c r="D60" s="122">
        <f t="shared" si="0"/>
        <v>0</v>
      </c>
      <c r="E60" s="120"/>
      <c r="F60" s="121">
        <f t="shared" si="1"/>
        <v>0</v>
      </c>
      <c r="G60" s="5" t="s">
        <v>186</v>
      </c>
      <c r="H60" s="5"/>
    </row>
    <row r="61" spans="1:8" x14ac:dyDescent="0.25">
      <c r="A61" s="126" t="s">
        <v>8</v>
      </c>
      <c r="B61" s="129">
        <f>((Var_Population!C31*Var_Freq!C31)/'Var_Group Size'!B31) * B11</f>
        <v>0</v>
      </c>
      <c r="C61" s="118">
        <v>0.14000000000000001</v>
      </c>
      <c r="D61" s="122">
        <f t="shared" si="0"/>
        <v>0</v>
      </c>
      <c r="E61" s="120"/>
      <c r="F61" s="121">
        <f t="shared" si="1"/>
        <v>0</v>
      </c>
      <c r="G61" s="5" t="s">
        <v>189</v>
      </c>
      <c r="H61" s="5"/>
    </row>
    <row r="62" spans="1:8" x14ac:dyDescent="0.25">
      <c r="A62" s="126" t="s">
        <v>9</v>
      </c>
      <c r="B62" s="129">
        <f>((Var_Population!C32*Var_Freq!C32)/'Var_Group Size'!B32) * B11</f>
        <v>0</v>
      </c>
      <c r="C62" s="118">
        <v>6.5000000000000002E-2</v>
      </c>
      <c r="D62" s="122">
        <f t="shared" si="0"/>
        <v>0</v>
      </c>
      <c r="E62" s="120"/>
      <c r="F62" s="121">
        <f t="shared" si="1"/>
        <v>0</v>
      </c>
      <c r="G62" s="5" t="s">
        <v>189</v>
      </c>
      <c r="H62" s="5"/>
    </row>
    <row r="63" spans="1:8" x14ac:dyDescent="0.25">
      <c r="A63" s="80" t="s">
        <v>77</v>
      </c>
      <c r="B63" s="129">
        <f>((Var_Population!C33*Var_Freq!C33)/'Var_Group Size'!B33) * B11</f>
        <v>0</v>
      </c>
      <c r="C63" s="118">
        <v>7.0000000000000007E-2</v>
      </c>
      <c r="D63" s="122">
        <f t="shared" si="0"/>
        <v>0</v>
      </c>
      <c r="E63" s="120"/>
      <c r="F63" s="121">
        <f t="shared" si="1"/>
        <v>0</v>
      </c>
      <c r="G63" s="5" t="s">
        <v>186</v>
      </c>
      <c r="H63" s="5"/>
    </row>
    <row r="64" spans="1:8" x14ac:dyDescent="0.25">
      <c r="A64" s="12" t="s">
        <v>85</v>
      </c>
      <c r="B64" s="129">
        <f>((Var_Population!C34*Var_Freq!C34)/'Var_Group Size'!B34) * B11</f>
        <v>0</v>
      </c>
      <c r="C64" s="118">
        <v>0.9</v>
      </c>
      <c r="D64" s="122">
        <f t="shared" si="0"/>
        <v>0</v>
      </c>
      <c r="E64" s="120"/>
      <c r="F64" s="121">
        <f t="shared" si="1"/>
        <v>0</v>
      </c>
      <c r="G64" s="5" t="s">
        <v>186</v>
      </c>
      <c r="H64" s="5"/>
    </row>
    <row r="65" spans="1:8" x14ac:dyDescent="0.25">
      <c r="A65" s="12"/>
      <c r="B65" s="140"/>
      <c r="C65" s="5"/>
      <c r="D65" s="5"/>
      <c r="E65" s="5"/>
      <c r="F65" s="5"/>
      <c r="G65" s="5"/>
      <c r="H65" s="5"/>
    </row>
    <row r="66" spans="1:8" x14ac:dyDescent="0.25">
      <c r="A66" s="12"/>
      <c r="B66" s="5"/>
      <c r="C66" s="5"/>
      <c r="D66" s="5"/>
      <c r="E66" s="5"/>
      <c r="F66" s="5"/>
      <c r="G66" s="5"/>
      <c r="H66" s="5"/>
    </row>
  </sheetData>
  <sheetProtection password="D327" sheet="1" objects="1" scenarios="1"/>
  <protectedRanges>
    <protectedRange sqref="E15:E64" name="Community Inputs"/>
  </protectedRanges>
  <pageMargins left="0.7" right="0.7" top="0.75" bottom="0.75" header="0.3" footer="0.3"/>
  <pageSetup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70" zoomScaleNormal="70" workbookViewId="0">
      <selection activeCell="C5" sqref="C5"/>
    </sheetView>
  </sheetViews>
  <sheetFormatPr defaultRowHeight="15" x14ac:dyDescent="0.25"/>
  <cols>
    <col min="1" max="1" width="25.5703125" style="11" customWidth="1"/>
    <col min="2" max="2" width="21" style="11" customWidth="1"/>
    <col min="3" max="3" width="27" style="17" customWidth="1"/>
    <col min="4" max="4" width="27.28515625" style="4" customWidth="1"/>
    <col min="5" max="5" width="28.28515625" style="5" customWidth="1"/>
    <col min="6" max="16384" width="9.140625" style="5"/>
  </cols>
  <sheetData>
    <row r="1" spans="1:5" s="10" customFormat="1" ht="14.25" x14ac:dyDescent="0.25">
      <c r="A1" s="9" t="s">
        <v>59</v>
      </c>
      <c r="B1" s="9" t="s">
        <v>148</v>
      </c>
      <c r="C1" s="9" t="s">
        <v>154</v>
      </c>
      <c r="D1" s="9"/>
    </row>
    <row r="2" spans="1:5" x14ac:dyDescent="0.25">
      <c r="A2" s="11" t="s">
        <v>89</v>
      </c>
      <c r="B2" s="11" t="s">
        <v>119</v>
      </c>
      <c r="C2" s="18">
        <f>'Community Characteristics'!E10</f>
        <v>0</v>
      </c>
    </row>
    <row r="3" spans="1:5" x14ac:dyDescent="0.25">
      <c r="A3" s="11" t="s">
        <v>91</v>
      </c>
      <c r="B3" s="11" t="s">
        <v>119</v>
      </c>
      <c r="C3" s="18">
        <f>'Community Characteristics'!E10</f>
        <v>0</v>
      </c>
    </row>
    <row r="4" spans="1:5" x14ac:dyDescent="0.25">
      <c r="A4" s="11" t="s">
        <v>93</v>
      </c>
      <c r="B4" s="11" t="s">
        <v>119</v>
      </c>
      <c r="C4" s="18">
        <f>'Community Characteristics'!E10</f>
        <v>0</v>
      </c>
    </row>
    <row r="5" spans="1:5" x14ac:dyDescent="0.25">
      <c r="A5" s="11" t="s">
        <v>95</v>
      </c>
      <c r="B5" s="11" t="s">
        <v>159</v>
      </c>
      <c r="C5" s="19">
        <f>'Community Characteristics'!E10 * (('Community Characteristics'!B10 + 'Community Characteristics'!B11)/2)</f>
        <v>0</v>
      </c>
    </row>
    <row r="6" spans="1:5" x14ac:dyDescent="0.25">
      <c r="A6" s="11" t="s">
        <v>97</v>
      </c>
      <c r="B6" s="11" t="s">
        <v>119</v>
      </c>
      <c r="C6" s="19">
        <f>'Community Characteristics'!E10</f>
        <v>0</v>
      </c>
    </row>
    <row r="7" spans="1:5" ht="45" x14ac:dyDescent="0.25">
      <c r="A7" s="11" t="s">
        <v>98</v>
      </c>
      <c r="B7" s="11" t="s">
        <v>150</v>
      </c>
      <c r="C7" s="18">
        <f>'Community Characteristics'!E10 * 0.3</f>
        <v>0</v>
      </c>
    </row>
    <row r="8" spans="1:5" ht="45" x14ac:dyDescent="0.25">
      <c r="A8" s="11" t="s">
        <v>99</v>
      </c>
      <c r="B8" s="11" t="s">
        <v>151</v>
      </c>
      <c r="C8" s="20">
        <f>'Community Characteristics'!E10 * (('Community Characteristics'!C10 + 'Community Characteristics'!C11)/2) * 0.09 * 0.64</f>
        <v>0</v>
      </c>
      <c r="E8" s="4"/>
    </row>
    <row r="9" spans="1:5" ht="30" x14ac:dyDescent="0.25">
      <c r="A9" s="11" t="s">
        <v>100</v>
      </c>
      <c r="B9" s="11" t="s">
        <v>190</v>
      </c>
      <c r="C9" s="21">
        <f>'Capacity Calculator'!D9</f>
        <v>0</v>
      </c>
    </row>
    <row r="10" spans="1:5" ht="30" x14ac:dyDescent="0.25">
      <c r="A10" s="11" t="s">
        <v>102</v>
      </c>
      <c r="B10" s="11" t="s">
        <v>191</v>
      </c>
      <c r="C10" s="21">
        <f>'Capacity Calculator'!D9 * 0.15</f>
        <v>0</v>
      </c>
      <c r="E10" s="4"/>
    </row>
    <row r="11" spans="1:5" x14ac:dyDescent="0.25">
      <c r="A11" s="11" t="s">
        <v>26</v>
      </c>
      <c r="B11" s="11" t="s">
        <v>120</v>
      </c>
      <c r="C11" s="21">
        <f>'Capacity Calculator'!C8 * 0.15</f>
        <v>0</v>
      </c>
    </row>
    <row r="12" spans="1:5" ht="45" x14ac:dyDescent="0.25">
      <c r="A12" s="11" t="s">
        <v>103</v>
      </c>
      <c r="B12" s="11" t="s">
        <v>152</v>
      </c>
      <c r="C12" s="21">
        <f>'Community Characteristics'!E10 * 0.485</f>
        <v>0</v>
      </c>
    </row>
    <row r="13" spans="1:5" ht="30" x14ac:dyDescent="0.25">
      <c r="A13" s="11" t="s">
        <v>104</v>
      </c>
      <c r="B13" s="11" t="s">
        <v>121</v>
      </c>
      <c r="C13" s="20">
        <f>'Community Characteristics'!E10 * (('Community Characteristics'!C10 + 'Community Characteristics'!C11)/2) * 0.05</f>
        <v>0</v>
      </c>
    </row>
    <row r="14" spans="1:5" ht="30" x14ac:dyDescent="0.25">
      <c r="A14" s="11" t="s">
        <v>105</v>
      </c>
      <c r="B14" s="11" t="s">
        <v>192</v>
      </c>
      <c r="C14" s="21">
        <f>'Capacity Calculator'!E9</f>
        <v>0</v>
      </c>
    </row>
    <row r="15" spans="1:5" ht="60" x14ac:dyDescent="0.25">
      <c r="A15" s="11" t="s">
        <v>47</v>
      </c>
      <c r="B15" s="11" t="s">
        <v>193</v>
      </c>
      <c r="C15" s="20">
        <f>'Capacity Calculator'!E9 * 0.03</f>
        <v>0</v>
      </c>
    </row>
    <row r="16" spans="1:5" ht="30" x14ac:dyDescent="0.25">
      <c r="A16" s="11" t="s">
        <v>106</v>
      </c>
      <c r="B16" s="11" t="s">
        <v>123</v>
      </c>
      <c r="C16" s="21">
        <f>'Community Characteristics'!E10 * (('Community Characteristics'!B10 + 'Community Characteristics'!B11)/2) * 0.05</f>
        <v>0</v>
      </c>
    </row>
    <row r="17" spans="1:3" ht="45" x14ac:dyDescent="0.25">
      <c r="A17" s="11" t="s">
        <v>107</v>
      </c>
      <c r="B17" s="11" t="s">
        <v>194</v>
      </c>
      <c r="C17" s="20">
        <f>'Capacity Calculator'!C9 * 0.27</f>
        <v>0</v>
      </c>
    </row>
    <row r="18" spans="1:3" ht="30" x14ac:dyDescent="0.25">
      <c r="A18" s="11" t="s">
        <v>78</v>
      </c>
      <c r="B18" s="11" t="s">
        <v>195</v>
      </c>
      <c r="C18" s="21">
        <f>'Community Characteristics'!E10 * (('Community Characteristics'!C10 + 'Community Characteristics'!C11)/2) * 0.09 * 0.64</f>
        <v>0</v>
      </c>
    </row>
    <row r="19" spans="1:3" ht="30" x14ac:dyDescent="0.25">
      <c r="A19" s="11" t="s">
        <v>108</v>
      </c>
      <c r="B19" s="11" t="s">
        <v>124</v>
      </c>
      <c r="C19" s="20">
        <f>'Capacity Calculator'!D9</f>
        <v>0</v>
      </c>
    </row>
    <row r="20" spans="1:3" ht="30" x14ac:dyDescent="0.25">
      <c r="A20" s="11" t="s">
        <v>109</v>
      </c>
      <c r="B20" s="11" t="s">
        <v>124</v>
      </c>
      <c r="C20" s="21">
        <f>'Capacity Calculator'!D9</f>
        <v>0</v>
      </c>
    </row>
    <row r="21" spans="1:3" ht="30" x14ac:dyDescent="0.25">
      <c r="A21" s="11" t="s">
        <v>110</v>
      </c>
      <c r="B21" s="11" t="s">
        <v>124</v>
      </c>
      <c r="C21" s="21">
        <f>'Capacity Calculator'!D9</f>
        <v>0</v>
      </c>
    </row>
    <row r="22" spans="1:3" ht="30" x14ac:dyDescent="0.25">
      <c r="A22" s="11" t="s">
        <v>111</v>
      </c>
      <c r="B22" s="11" t="s">
        <v>124</v>
      </c>
      <c r="C22" s="21">
        <f>'Capacity Calculator'!D9</f>
        <v>0</v>
      </c>
    </row>
    <row r="23" spans="1:3" ht="30" x14ac:dyDescent="0.25">
      <c r="A23" s="11" t="s">
        <v>112</v>
      </c>
      <c r="B23" s="11" t="s">
        <v>124</v>
      </c>
      <c r="C23" s="21">
        <f>'Capacity Calculator'!D9</f>
        <v>0</v>
      </c>
    </row>
    <row r="24" spans="1:3" ht="30" x14ac:dyDescent="0.25">
      <c r="A24" s="11" t="s">
        <v>113</v>
      </c>
      <c r="B24" s="11" t="s">
        <v>124</v>
      </c>
      <c r="C24" s="21">
        <f>'Capacity Calculator'!D9</f>
        <v>0</v>
      </c>
    </row>
    <row r="25" spans="1:3" ht="30" x14ac:dyDescent="0.25">
      <c r="A25" s="11" t="s">
        <v>114</v>
      </c>
      <c r="B25" s="11" t="s">
        <v>125</v>
      </c>
      <c r="C25" s="20">
        <f>'Capacity Calculator'!D8</f>
        <v>0</v>
      </c>
    </row>
    <row r="26" spans="1:3" ht="60" x14ac:dyDescent="0.25">
      <c r="A26" s="11" t="s">
        <v>115</v>
      </c>
      <c r="B26" s="11" t="s">
        <v>160</v>
      </c>
      <c r="C26" s="20">
        <f>'Capacity Calculator'!D9 * 0.3</f>
        <v>0</v>
      </c>
    </row>
    <row r="27" spans="1:3" ht="30" x14ac:dyDescent="0.25">
      <c r="A27" s="11" t="s">
        <v>68</v>
      </c>
      <c r="B27" s="11" t="s">
        <v>124</v>
      </c>
      <c r="C27" s="21">
        <f>'Capacity Calculator'!D9</f>
        <v>0</v>
      </c>
    </row>
    <row r="28" spans="1:3" ht="30" x14ac:dyDescent="0.25">
      <c r="A28" s="11" t="s">
        <v>25</v>
      </c>
      <c r="B28" s="11" t="s">
        <v>124</v>
      </c>
      <c r="C28" s="21">
        <f>'Capacity Calculator'!D9</f>
        <v>0</v>
      </c>
    </row>
    <row r="29" spans="1:3" ht="60" x14ac:dyDescent="0.25">
      <c r="A29" s="11" t="s">
        <v>116</v>
      </c>
      <c r="B29" s="11" t="s">
        <v>153</v>
      </c>
      <c r="C29" s="20">
        <f>'Capacity Calculator'!D9 * 0.06</f>
        <v>0</v>
      </c>
    </row>
    <row r="30" spans="1:3" ht="60" x14ac:dyDescent="0.25">
      <c r="A30" s="11" t="s">
        <v>117</v>
      </c>
      <c r="B30" s="11" t="s">
        <v>196</v>
      </c>
      <c r="C30" s="20">
        <f>'Capacity Calculator'!D9 * 0.05</f>
        <v>0</v>
      </c>
    </row>
    <row r="31" spans="1:3" ht="60" x14ac:dyDescent="0.25">
      <c r="A31" s="11" t="s">
        <v>8</v>
      </c>
      <c r="B31" s="11" t="s">
        <v>126</v>
      </c>
      <c r="C31" s="20">
        <f>'Capacity Calculator'!D9 * 0.32</f>
        <v>0</v>
      </c>
    </row>
    <row r="32" spans="1:3" ht="45" x14ac:dyDescent="0.25">
      <c r="A32" s="11" t="s">
        <v>9</v>
      </c>
      <c r="B32" s="11" t="s">
        <v>127</v>
      </c>
      <c r="C32" s="20">
        <f>'Capacity Calculator'!D9 * 0.6</f>
        <v>0</v>
      </c>
    </row>
    <row r="33" spans="1:3" ht="30" x14ac:dyDescent="0.25">
      <c r="A33" s="11" t="s">
        <v>77</v>
      </c>
      <c r="B33" s="11" t="s">
        <v>128</v>
      </c>
      <c r="C33" s="20">
        <f>'Capacity Calculator'!D9 * 0.02</f>
        <v>0</v>
      </c>
    </row>
    <row r="34" spans="1:3" ht="30" x14ac:dyDescent="0.25">
      <c r="A34" s="11" t="s">
        <v>118</v>
      </c>
      <c r="B34" s="11" t="s">
        <v>129</v>
      </c>
      <c r="C34" s="20">
        <f>'Capacity Calculator'!D9 * 0.1</f>
        <v>0</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80" zoomScaleNormal="80" workbookViewId="0">
      <selection activeCell="E40" sqref="E40"/>
    </sheetView>
  </sheetViews>
  <sheetFormatPr defaultRowHeight="15" x14ac:dyDescent="0.25"/>
  <cols>
    <col min="1" max="1" width="25.5703125" style="12" customWidth="1"/>
    <col min="2" max="2" width="27.7109375" style="4" customWidth="1"/>
    <col min="3" max="3" width="16.42578125" style="11" customWidth="1"/>
    <col min="4" max="4" width="18.5703125" style="4" customWidth="1"/>
    <col min="5" max="5" width="55.7109375" style="4" customWidth="1"/>
    <col min="6" max="16384" width="9.140625" style="5"/>
  </cols>
  <sheetData>
    <row r="1" spans="1:5" s="10" customFormat="1" ht="28.5" x14ac:dyDescent="0.25">
      <c r="A1" s="10" t="s">
        <v>59</v>
      </c>
      <c r="B1" s="9" t="s">
        <v>87</v>
      </c>
      <c r="C1" s="9" t="s">
        <v>161</v>
      </c>
      <c r="D1" s="9"/>
      <c r="E1" s="9"/>
    </row>
    <row r="2" spans="1:5" x14ac:dyDescent="0.25">
      <c r="A2" s="12" t="s">
        <v>89</v>
      </c>
      <c r="B2" s="13" t="s">
        <v>140</v>
      </c>
      <c r="C2" s="11">
        <v>3</v>
      </c>
      <c r="D2" s="13"/>
    </row>
    <row r="3" spans="1:5" ht="30" x14ac:dyDescent="0.25">
      <c r="A3" s="12" t="s">
        <v>91</v>
      </c>
      <c r="B3" s="13" t="s">
        <v>162</v>
      </c>
      <c r="C3" s="11">
        <v>3</v>
      </c>
      <c r="D3" s="13"/>
    </row>
    <row r="4" spans="1:5" x14ac:dyDescent="0.25">
      <c r="A4" s="12" t="s">
        <v>93</v>
      </c>
      <c r="B4" s="13" t="s">
        <v>122</v>
      </c>
      <c r="D4" s="13"/>
    </row>
    <row r="5" spans="1:5" x14ac:dyDescent="0.25">
      <c r="A5" s="12" t="s">
        <v>95</v>
      </c>
      <c r="B5" s="13" t="s">
        <v>164</v>
      </c>
      <c r="C5" s="11">
        <v>3</v>
      </c>
      <c r="D5" s="13"/>
    </row>
    <row r="6" spans="1:5" x14ac:dyDescent="0.25">
      <c r="A6" s="12" t="s">
        <v>97</v>
      </c>
      <c r="B6" s="13" t="s">
        <v>163</v>
      </c>
      <c r="C6" s="11">
        <v>1</v>
      </c>
      <c r="D6" s="13"/>
    </row>
    <row r="7" spans="1:5" x14ac:dyDescent="0.25">
      <c r="A7" s="12" t="s">
        <v>98</v>
      </c>
      <c r="B7" s="13" t="s">
        <v>163</v>
      </c>
      <c r="C7" s="11">
        <v>1</v>
      </c>
      <c r="D7" s="13"/>
    </row>
    <row r="8" spans="1:5" x14ac:dyDescent="0.25">
      <c r="A8" s="12" t="s">
        <v>99</v>
      </c>
      <c r="B8" s="13" t="s">
        <v>163</v>
      </c>
      <c r="C8" s="11">
        <v>1</v>
      </c>
      <c r="D8" s="13"/>
    </row>
    <row r="9" spans="1:5" x14ac:dyDescent="0.25">
      <c r="A9" s="12" t="s">
        <v>100</v>
      </c>
      <c r="B9" s="13" t="s">
        <v>165</v>
      </c>
      <c r="C9" s="11">
        <v>52</v>
      </c>
      <c r="D9" s="13"/>
    </row>
    <row r="10" spans="1:5" ht="30" x14ac:dyDescent="0.25">
      <c r="A10" s="12" t="s">
        <v>102</v>
      </c>
      <c r="B10" s="13" t="s">
        <v>166</v>
      </c>
      <c r="C10" s="11">
        <v>2</v>
      </c>
      <c r="D10" s="13"/>
    </row>
    <row r="11" spans="1:5" x14ac:dyDescent="0.25">
      <c r="A11" s="12" t="s">
        <v>26</v>
      </c>
      <c r="B11" s="13" t="s">
        <v>167</v>
      </c>
      <c r="C11" s="11">
        <v>12</v>
      </c>
      <c r="D11" s="13"/>
    </row>
    <row r="12" spans="1:5" x14ac:dyDescent="0.25">
      <c r="A12" s="12" t="s">
        <v>103</v>
      </c>
      <c r="B12" s="13" t="s">
        <v>130</v>
      </c>
      <c r="C12" s="11">
        <v>1</v>
      </c>
      <c r="D12" s="13"/>
    </row>
    <row r="13" spans="1:5" x14ac:dyDescent="0.25">
      <c r="A13" s="12" t="s">
        <v>104</v>
      </c>
      <c r="B13" s="13" t="s">
        <v>138</v>
      </c>
      <c r="C13" s="11">
        <v>1.4</v>
      </c>
      <c r="D13" s="13"/>
    </row>
    <row r="14" spans="1:5" x14ac:dyDescent="0.25">
      <c r="A14" s="12" t="s">
        <v>105</v>
      </c>
      <c r="B14" s="13" t="s">
        <v>130</v>
      </c>
      <c r="C14" s="11">
        <v>1</v>
      </c>
      <c r="D14" s="13"/>
    </row>
    <row r="15" spans="1:5" ht="30" x14ac:dyDescent="0.25">
      <c r="A15" s="12" t="s">
        <v>47</v>
      </c>
      <c r="B15" s="13" t="s">
        <v>139</v>
      </c>
      <c r="C15" s="11">
        <v>1</v>
      </c>
      <c r="D15" s="13"/>
    </row>
    <row r="16" spans="1:5" x14ac:dyDescent="0.25">
      <c r="A16" s="12" t="s">
        <v>106</v>
      </c>
      <c r="B16" s="13" t="s">
        <v>138</v>
      </c>
      <c r="C16" s="11">
        <v>1.4</v>
      </c>
      <c r="D16" s="13"/>
    </row>
    <row r="17" spans="1:4" ht="45" x14ac:dyDescent="0.25">
      <c r="A17" s="12" t="s">
        <v>107</v>
      </c>
      <c r="B17" s="13" t="s">
        <v>137</v>
      </c>
      <c r="C17" s="11">
        <v>1.4</v>
      </c>
      <c r="D17" s="13"/>
    </row>
    <row r="18" spans="1:4" x14ac:dyDescent="0.25">
      <c r="A18" s="12" t="s">
        <v>78</v>
      </c>
      <c r="B18" s="13" t="s">
        <v>130</v>
      </c>
      <c r="C18" s="11">
        <v>1</v>
      </c>
      <c r="D18" s="13"/>
    </row>
    <row r="19" spans="1:4" x14ac:dyDescent="0.25">
      <c r="A19" s="12" t="s">
        <v>108</v>
      </c>
      <c r="B19" s="13" t="s">
        <v>130</v>
      </c>
      <c r="C19" s="11">
        <v>1</v>
      </c>
      <c r="D19" s="13"/>
    </row>
    <row r="20" spans="1:4" x14ac:dyDescent="0.25">
      <c r="A20" s="12" t="s">
        <v>109</v>
      </c>
      <c r="B20" s="13" t="s">
        <v>130</v>
      </c>
      <c r="C20" s="11">
        <v>1</v>
      </c>
      <c r="D20" s="13"/>
    </row>
    <row r="21" spans="1:4" x14ac:dyDescent="0.25">
      <c r="A21" s="12" t="s">
        <v>110</v>
      </c>
      <c r="B21" s="13" t="s">
        <v>130</v>
      </c>
      <c r="C21" s="11">
        <v>1</v>
      </c>
      <c r="D21" s="13"/>
    </row>
    <row r="22" spans="1:4" x14ac:dyDescent="0.25">
      <c r="A22" s="12" t="s">
        <v>111</v>
      </c>
      <c r="B22" s="13" t="s">
        <v>130</v>
      </c>
      <c r="C22" s="11">
        <v>1</v>
      </c>
      <c r="D22" s="13"/>
    </row>
    <row r="23" spans="1:4" x14ac:dyDescent="0.25">
      <c r="A23" s="12" t="s">
        <v>112</v>
      </c>
      <c r="B23" s="13" t="s">
        <v>130</v>
      </c>
      <c r="C23" s="11">
        <v>1</v>
      </c>
      <c r="D23" s="13"/>
    </row>
    <row r="24" spans="1:4" x14ac:dyDescent="0.25">
      <c r="A24" s="12" t="s">
        <v>113</v>
      </c>
      <c r="B24" s="13" t="s">
        <v>130</v>
      </c>
      <c r="C24" s="11">
        <v>1</v>
      </c>
      <c r="D24" s="13"/>
    </row>
    <row r="25" spans="1:4" x14ac:dyDescent="0.25">
      <c r="A25" s="12" t="s">
        <v>114</v>
      </c>
      <c r="B25" s="13" t="s">
        <v>136</v>
      </c>
      <c r="C25" s="11">
        <v>1</v>
      </c>
      <c r="D25" s="13"/>
    </row>
    <row r="26" spans="1:4" x14ac:dyDescent="0.25">
      <c r="A26" s="12" t="s">
        <v>115</v>
      </c>
      <c r="B26" s="13" t="s">
        <v>135</v>
      </c>
      <c r="C26" s="11">
        <v>1</v>
      </c>
      <c r="D26" s="13"/>
    </row>
    <row r="27" spans="1:4" x14ac:dyDescent="0.25">
      <c r="A27" s="12" t="s">
        <v>68</v>
      </c>
      <c r="B27" s="13" t="s">
        <v>134</v>
      </c>
      <c r="C27" s="11">
        <v>2</v>
      </c>
      <c r="D27" s="13"/>
    </row>
    <row r="28" spans="1:4" x14ac:dyDescent="0.25">
      <c r="A28" s="12" t="s">
        <v>25</v>
      </c>
      <c r="B28" s="13" t="s">
        <v>134</v>
      </c>
      <c r="C28" s="11">
        <v>2</v>
      </c>
      <c r="D28" s="13"/>
    </row>
    <row r="29" spans="1:4" x14ac:dyDescent="0.25">
      <c r="A29" s="12" t="s">
        <v>116</v>
      </c>
      <c r="B29" s="13" t="s">
        <v>132</v>
      </c>
      <c r="C29" s="11">
        <v>52</v>
      </c>
      <c r="D29" s="13"/>
    </row>
    <row r="30" spans="1:4" x14ac:dyDescent="0.25">
      <c r="A30" s="12" t="s">
        <v>117</v>
      </c>
      <c r="B30" s="13" t="s">
        <v>133</v>
      </c>
      <c r="C30" s="11">
        <v>3</v>
      </c>
      <c r="D30" s="13"/>
    </row>
    <row r="31" spans="1:4" ht="30" x14ac:dyDescent="0.25">
      <c r="A31" s="12" t="s">
        <v>8</v>
      </c>
      <c r="B31" s="13" t="s">
        <v>168</v>
      </c>
      <c r="C31" s="11">
        <v>2</v>
      </c>
      <c r="D31" s="13"/>
    </row>
    <row r="32" spans="1:4" ht="30" x14ac:dyDescent="0.25">
      <c r="A32" s="12" t="s">
        <v>9</v>
      </c>
      <c r="B32" s="13" t="s">
        <v>169</v>
      </c>
      <c r="C32" s="11">
        <v>1</v>
      </c>
      <c r="D32" s="13"/>
    </row>
    <row r="33" spans="1:4" x14ac:dyDescent="0.25">
      <c r="A33" s="12" t="s">
        <v>77</v>
      </c>
      <c r="B33" s="13" t="s">
        <v>131</v>
      </c>
      <c r="C33" s="11">
        <v>3</v>
      </c>
      <c r="D33" s="13"/>
    </row>
    <row r="34" spans="1:4" x14ac:dyDescent="0.25">
      <c r="A34" s="12" t="s">
        <v>118</v>
      </c>
      <c r="B34" s="13" t="s">
        <v>130</v>
      </c>
      <c r="C34" s="11">
        <v>1</v>
      </c>
      <c r="D34" s="13"/>
    </row>
  </sheetData>
  <sheetProtection sheet="1" objects="1" scenarios="1"/>
  <pageMargins left="0.7" right="0.7" top="0.75" bottom="0.75" header="0.3" footer="0.3"/>
  <pageSetup paperSize="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zoomScale="80" zoomScaleNormal="80" workbookViewId="0">
      <selection activeCell="C1" sqref="C1:D1"/>
    </sheetView>
  </sheetViews>
  <sheetFormatPr defaultRowHeight="15" x14ac:dyDescent="0.25"/>
  <cols>
    <col min="1" max="1" width="25.5703125" customWidth="1"/>
    <col min="2" max="2" width="28.5703125" style="1" customWidth="1"/>
    <col min="3" max="3" width="32.28515625" style="2" customWidth="1"/>
    <col min="4" max="4" width="45" style="2" customWidth="1"/>
  </cols>
  <sheetData>
    <row r="1" spans="1:4" s="10" customFormat="1" ht="14.25" x14ac:dyDescent="0.25">
      <c r="A1" s="10" t="s">
        <v>59</v>
      </c>
      <c r="B1" s="10" t="s">
        <v>86</v>
      </c>
      <c r="C1" s="9"/>
      <c r="D1" s="9"/>
    </row>
    <row r="2" spans="1:4" s="5" customFormat="1" x14ac:dyDescent="0.25">
      <c r="A2" s="5" t="s">
        <v>89</v>
      </c>
      <c r="B2" s="12">
        <v>5000</v>
      </c>
      <c r="C2" s="4"/>
      <c r="D2" s="4"/>
    </row>
    <row r="3" spans="1:4" s="5" customFormat="1" x14ac:dyDescent="0.25">
      <c r="A3" s="5" t="s">
        <v>91</v>
      </c>
      <c r="B3" s="12">
        <v>5000</v>
      </c>
      <c r="C3" s="4"/>
      <c r="D3" s="4"/>
    </row>
    <row r="4" spans="1:4" s="5" customFormat="1" x14ac:dyDescent="0.25">
      <c r="A4" s="5" t="s">
        <v>93</v>
      </c>
      <c r="B4" s="16">
        <v>30000</v>
      </c>
      <c r="C4" s="4"/>
      <c r="D4" s="4"/>
    </row>
    <row r="5" spans="1:4" s="5" customFormat="1" x14ac:dyDescent="0.25">
      <c r="A5" s="5" t="s">
        <v>95</v>
      </c>
      <c r="B5" s="12">
        <v>300</v>
      </c>
      <c r="C5" s="4"/>
      <c r="D5" s="4"/>
    </row>
    <row r="6" spans="1:4" s="5" customFormat="1" x14ac:dyDescent="0.25">
      <c r="A6" s="5" t="s">
        <v>97</v>
      </c>
      <c r="B6" s="12">
        <v>100</v>
      </c>
      <c r="C6" s="4"/>
      <c r="D6" s="4"/>
    </row>
    <row r="7" spans="1:4" s="5" customFormat="1" x14ac:dyDescent="0.25">
      <c r="A7" s="5" t="s">
        <v>98</v>
      </c>
      <c r="B7" s="12">
        <v>238</v>
      </c>
      <c r="C7" s="4"/>
      <c r="D7" s="4"/>
    </row>
    <row r="8" spans="1:4" s="5" customFormat="1" x14ac:dyDescent="0.25">
      <c r="A8" s="5" t="s">
        <v>99</v>
      </c>
      <c r="B8" s="12">
        <v>30</v>
      </c>
      <c r="C8" s="4"/>
      <c r="D8" s="4"/>
    </row>
    <row r="9" spans="1:4" s="5" customFormat="1" x14ac:dyDescent="0.25">
      <c r="A9" s="5" t="s">
        <v>100</v>
      </c>
      <c r="B9" s="12">
        <v>1000</v>
      </c>
      <c r="C9" s="4"/>
      <c r="D9" s="4"/>
    </row>
    <row r="10" spans="1:4" s="5" customFormat="1" x14ac:dyDescent="0.25">
      <c r="A10" s="5" t="s">
        <v>102</v>
      </c>
      <c r="B10" s="12">
        <v>25</v>
      </c>
      <c r="C10" s="4"/>
      <c r="D10" s="4"/>
    </row>
    <row r="11" spans="1:4" s="5" customFormat="1" x14ac:dyDescent="0.25">
      <c r="A11" s="5" t="s">
        <v>26</v>
      </c>
      <c r="B11" s="12">
        <v>2000</v>
      </c>
      <c r="C11" s="4"/>
      <c r="D11" s="4"/>
    </row>
    <row r="12" spans="1:4" s="5" customFormat="1" x14ac:dyDescent="0.25">
      <c r="A12" s="5" t="s">
        <v>103</v>
      </c>
      <c r="B12" s="12">
        <v>1200</v>
      </c>
      <c r="C12" s="4"/>
      <c r="D12" s="4"/>
    </row>
    <row r="13" spans="1:4" s="5" customFormat="1" x14ac:dyDescent="0.25">
      <c r="A13" s="5" t="s">
        <v>104</v>
      </c>
      <c r="B13" s="12">
        <v>125</v>
      </c>
      <c r="C13" s="4"/>
      <c r="D13" s="4"/>
    </row>
    <row r="14" spans="1:4" s="5" customFormat="1" x14ac:dyDescent="0.25">
      <c r="A14" s="5" t="s">
        <v>105</v>
      </c>
      <c r="B14" s="12">
        <v>20</v>
      </c>
      <c r="C14" s="4"/>
      <c r="D14" s="4"/>
    </row>
    <row r="15" spans="1:4" s="5" customFormat="1" x14ac:dyDescent="0.25">
      <c r="A15" s="5" t="s">
        <v>47</v>
      </c>
      <c r="B15" s="12">
        <v>30</v>
      </c>
      <c r="C15" s="4"/>
      <c r="D15" s="4"/>
    </row>
    <row r="16" spans="1:4" s="5" customFormat="1" x14ac:dyDescent="0.25">
      <c r="A16" s="5" t="s">
        <v>106</v>
      </c>
      <c r="B16" s="12">
        <v>125</v>
      </c>
      <c r="C16" s="4"/>
      <c r="D16" s="4"/>
    </row>
    <row r="17" spans="1:4" s="5" customFormat="1" x14ac:dyDescent="0.25">
      <c r="A17" s="5" t="s">
        <v>107</v>
      </c>
      <c r="B17" s="12">
        <v>5880</v>
      </c>
      <c r="C17" s="4"/>
      <c r="D17" s="4"/>
    </row>
    <row r="18" spans="1:4" s="5" customFormat="1" x14ac:dyDescent="0.25">
      <c r="A18" s="5" t="s">
        <v>78</v>
      </c>
      <c r="B18" s="12">
        <v>27</v>
      </c>
      <c r="C18" s="4"/>
      <c r="D18" s="4"/>
    </row>
    <row r="19" spans="1:4" s="5" customFormat="1" x14ac:dyDescent="0.25">
      <c r="A19" s="5" t="s">
        <v>108</v>
      </c>
      <c r="B19" s="12">
        <v>5</v>
      </c>
      <c r="C19" s="4"/>
      <c r="D19" s="4"/>
    </row>
    <row r="20" spans="1:4" s="5" customFormat="1" x14ac:dyDescent="0.25">
      <c r="A20" s="5" t="s">
        <v>109</v>
      </c>
      <c r="B20" s="12">
        <v>3</v>
      </c>
      <c r="C20" s="4"/>
      <c r="D20" s="4"/>
    </row>
    <row r="21" spans="1:4" s="5" customFormat="1" x14ac:dyDescent="0.25">
      <c r="A21" s="5" t="s">
        <v>110</v>
      </c>
      <c r="B21" s="12">
        <v>10</v>
      </c>
      <c r="C21" s="4"/>
      <c r="D21" s="4"/>
    </row>
    <row r="22" spans="1:4" s="5" customFormat="1" x14ac:dyDescent="0.25">
      <c r="A22" s="5" t="s">
        <v>111</v>
      </c>
      <c r="B22" s="12">
        <v>15</v>
      </c>
      <c r="C22" s="4"/>
      <c r="D22" s="4"/>
    </row>
    <row r="23" spans="1:4" s="5" customFormat="1" x14ac:dyDescent="0.25">
      <c r="A23" s="5" t="s">
        <v>112</v>
      </c>
      <c r="B23" s="12">
        <v>5</v>
      </c>
      <c r="C23" s="4"/>
      <c r="D23" s="4"/>
    </row>
    <row r="24" spans="1:4" s="5" customFormat="1" x14ac:dyDescent="0.25">
      <c r="A24" s="5" t="s">
        <v>113</v>
      </c>
      <c r="B24" s="12">
        <v>27</v>
      </c>
      <c r="C24" s="4"/>
      <c r="D24" s="4"/>
    </row>
    <row r="25" spans="1:4" s="5" customFormat="1" x14ac:dyDescent="0.25">
      <c r="A25" s="5" t="s">
        <v>114</v>
      </c>
      <c r="B25" s="12">
        <v>187</v>
      </c>
      <c r="C25" s="4"/>
      <c r="D25" s="4"/>
    </row>
    <row r="26" spans="1:4" s="5" customFormat="1" x14ac:dyDescent="0.25">
      <c r="A26" s="5" t="s">
        <v>115</v>
      </c>
      <c r="B26" s="12">
        <v>27</v>
      </c>
      <c r="C26" s="4"/>
      <c r="D26" s="4"/>
    </row>
    <row r="27" spans="1:4" s="5" customFormat="1" x14ac:dyDescent="0.25">
      <c r="A27" s="5" t="s">
        <v>68</v>
      </c>
      <c r="B27" s="12">
        <v>30</v>
      </c>
      <c r="C27" s="4"/>
      <c r="D27" s="4"/>
    </row>
    <row r="28" spans="1:4" s="5" customFormat="1" x14ac:dyDescent="0.25">
      <c r="A28" s="5" t="s">
        <v>25</v>
      </c>
      <c r="B28" s="12">
        <v>15</v>
      </c>
      <c r="C28" s="4"/>
      <c r="D28" s="4"/>
    </row>
    <row r="29" spans="1:4" s="5" customFormat="1" x14ac:dyDescent="0.25">
      <c r="A29" s="5" t="s">
        <v>116</v>
      </c>
      <c r="B29" s="12">
        <v>15</v>
      </c>
      <c r="C29" s="4"/>
      <c r="D29" s="4"/>
    </row>
    <row r="30" spans="1:4" s="5" customFormat="1" x14ac:dyDescent="0.25">
      <c r="A30" s="5" t="s">
        <v>117</v>
      </c>
      <c r="B30" s="12">
        <v>15</v>
      </c>
      <c r="C30" s="4"/>
      <c r="D30" s="4"/>
    </row>
    <row r="31" spans="1:4" s="5" customFormat="1" x14ac:dyDescent="0.25">
      <c r="A31" s="5" t="s">
        <v>8</v>
      </c>
      <c r="B31" s="12">
        <v>15</v>
      </c>
      <c r="C31" s="4"/>
      <c r="D31" s="4"/>
    </row>
    <row r="32" spans="1:4" s="5" customFormat="1" x14ac:dyDescent="0.25">
      <c r="A32" s="5" t="s">
        <v>9</v>
      </c>
      <c r="B32" s="12">
        <v>15</v>
      </c>
      <c r="C32" s="4"/>
      <c r="D32" s="4"/>
    </row>
    <row r="33" spans="1:4" s="5" customFormat="1" x14ac:dyDescent="0.25">
      <c r="A33" s="5" t="s">
        <v>77</v>
      </c>
      <c r="B33" s="12">
        <v>15</v>
      </c>
      <c r="C33" s="4"/>
      <c r="D33" s="4"/>
    </row>
    <row r="34" spans="1:4" s="5" customFormat="1" x14ac:dyDescent="0.25">
      <c r="A34" s="5" t="s">
        <v>118</v>
      </c>
      <c r="B34" s="12">
        <v>50</v>
      </c>
      <c r="C34" s="4"/>
      <c r="D34" s="4"/>
    </row>
  </sheetData>
  <sheetProtection sheet="1" objects="1" scenarios="1"/>
  <pageMargins left="0.7" right="0.7" top="0.75" bottom="0.75" header="0.3" footer="0.3"/>
  <pageSetup paperSize="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zoomScale="90" zoomScaleNormal="90" workbookViewId="0"/>
  </sheetViews>
  <sheetFormatPr defaultRowHeight="15" x14ac:dyDescent="0.25"/>
  <cols>
    <col min="1" max="1" width="25.5703125" style="13" customWidth="1"/>
    <col min="2" max="2" width="18.28515625" style="11" customWidth="1"/>
    <col min="3" max="3" width="23" style="13" customWidth="1"/>
    <col min="4" max="4" width="44.85546875" style="13" customWidth="1"/>
    <col min="5" max="16384" width="9.140625" style="13"/>
  </cols>
  <sheetData>
    <row r="1" spans="1:3" x14ac:dyDescent="0.25">
      <c r="A1" s="13" t="s">
        <v>59</v>
      </c>
      <c r="B1" s="11" t="s">
        <v>149</v>
      </c>
    </row>
    <row r="2" spans="1:3" x14ac:dyDescent="0.25">
      <c r="A2" s="13" t="s">
        <v>89</v>
      </c>
      <c r="B2" s="14">
        <v>0.85</v>
      </c>
    </row>
    <row r="3" spans="1:3" x14ac:dyDescent="0.25">
      <c r="A3" s="13" t="s">
        <v>91</v>
      </c>
      <c r="B3" s="14">
        <v>0.3</v>
      </c>
    </row>
    <row r="4" spans="1:3" x14ac:dyDescent="0.25">
      <c r="A4" s="13" t="s">
        <v>93</v>
      </c>
      <c r="B4" s="14">
        <v>1</v>
      </c>
    </row>
    <row r="5" spans="1:3" x14ac:dyDescent="0.25">
      <c r="A5" s="13" t="s">
        <v>95</v>
      </c>
      <c r="B5" s="14">
        <v>0.93</v>
      </c>
      <c r="C5" s="15"/>
    </row>
    <row r="6" spans="1:3" x14ac:dyDescent="0.25">
      <c r="A6" s="13" t="s">
        <v>97</v>
      </c>
      <c r="B6" s="14">
        <v>0.12</v>
      </c>
    </row>
    <row r="7" spans="1:3" x14ac:dyDescent="0.25">
      <c r="A7" s="13" t="s">
        <v>98</v>
      </c>
      <c r="B7" s="14">
        <v>0.09</v>
      </c>
    </row>
    <row r="8" spans="1:3" x14ac:dyDescent="0.25">
      <c r="A8" s="13" t="s">
        <v>99</v>
      </c>
      <c r="B8" s="14">
        <v>0.34</v>
      </c>
    </row>
    <row r="9" spans="1:3" x14ac:dyDescent="0.25">
      <c r="A9" s="13" t="s">
        <v>100</v>
      </c>
      <c r="B9" s="14">
        <v>0.53</v>
      </c>
    </row>
    <row r="10" spans="1:3" x14ac:dyDescent="0.25">
      <c r="A10" s="13" t="s">
        <v>102</v>
      </c>
      <c r="B10" s="14">
        <v>0.42</v>
      </c>
    </row>
    <row r="11" spans="1:3" x14ac:dyDescent="0.25">
      <c r="A11" s="13" t="s">
        <v>26</v>
      </c>
      <c r="B11" s="14">
        <v>0.6</v>
      </c>
    </row>
    <row r="12" spans="1:3" x14ac:dyDescent="0.25">
      <c r="A12" s="13" t="s">
        <v>103</v>
      </c>
      <c r="B12" s="14">
        <v>0.6</v>
      </c>
    </row>
    <row r="13" spans="1:3" x14ac:dyDescent="0.25">
      <c r="A13" s="13" t="s">
        <v>104</v>
      </c>
      <c r="B13" s="14">
        <v>0.5</v>
      </c>
    </row>
    <row r="14" spans="1:3" x14ac:dyDescent="0.25">
      <c r="A14" s="13" t="s">
        <v>105</v>
      </c>
      <c r="B14" s="14">
        <v>0.1</v>
      </c>
    </row>
    <row r="15" spans="1:3" x14ac:dyDescent="0.25">
      <c r="A15" s="13" t="s">
        <v>47</v>
      </c>
      <c r="B15" s="14">
        <v>0.71</v>
      </c>
    </row>
    <row r="16" spans="1:3" x14ac:dyDescent="0.25">
      <c r="A16" s="13" t="s">
        <v>106</v>
      </c>
      <c r="B16" s="14">
        <v>0.5</v>
      </c>
    </row>
    <row r="17" spans="1:2" x14ac:dyDescent="0.25">
      <c r="A17" s="13" t="s">
        <v>107</v>
      </c>
      <c r="B17" s="14">
        <v>0.25</v>
      </c>
    </row>
    <row r="18" spans="1:2" x14ac:dyDescent="0.25">
      <c r="A18" s="13" t="s">
        <v>78</v>
      </c>
      <c r="B18" s="14">
        <v>0.02</v>
      </c>
    </row>
    <row r="19" spans="1:2" x14ac:dyDescent="0.25">
      <c r="A19" s="13" t="s">
        <v>108</v>
      </c>
      <c r="B19" s="14">
        <v>0.01</v>
      </c>
    </row>
    <row r="20" spans="1:2" x14ac:dyDescent="0.25">
      <c r="A20" s="13" t="s">
        <v>109</v>
      </c>
      <c r="B20" s="14">
        <v>0.02</v>
      </c>
    </row>
    <row r="21" spans="1:2" x14ac:dyDescent="0.25">
      <c r="A21" s="13" t="s">
        <v>110</v>
      </c>
      <c r="B21" s="14">
        <v>0.02</v>
      </c>
    </row>
    <row r="22" spans="1:2" x14ac:dyDescent="0.25">
      <c r="A22" s="13" t="s">
        <v>111</v>
      </c>
      <c r="B22" s="14">
        <v>0.06</v>
      </c>
    </row>
    <row r="23" spans="1:2" x14ac:dyDescent="0.25">
      <c r="A23" s="13" t="s">
        <v>112</v>
      </c>
      <c r="B23" s="14">
        <v>0.01</v>
      </c>
    </row>
    <row r="24" spans="1:2" x14ac:dyDescent="0.25">
      <c r="A24" s="13" t="s">
        <v>113</v>
      </c>
      <c r="B24" s="14">
        <v>0.74</v>
      </c>
    </row>
    <row r="25" spans="1:2" x14ac:dyDescent="0.25">
      <c r="A25" s="13" t="s">
        <v>114</v>
      </c>
      <c r="B25" s="14">
        <v>0.25</v>
      </c>
    </row>
    <row r="26" spans="1:2" x14ac:dyDescent="0.25">
      <c r="A26" s="13" t="s">
        <v>115</v>
      </c>
      <c r="B26" s="14">
        <v>0.02</v>
      </c>
    </row>
    <row r="27" spans="1:2" x14ac:dyDescent="0.25">
      <c r="A27" s="13" t="s">
        <v>68</v>
      </c>
      <c r="B27" s="14">
        <v>0.3</v>
      </c>
    </row>
    <row r="28" spans="1:2" x14ac:dyDescent="0.25">
      <c r="A28" s="13" t="s">
        <v>25</v>
      </c>
      <c r="B28" s="14">
        <v>0.09</v>
      </c>
    </row>
    <row r="29" spans="1:2" x14ac:dyDescent="0.25">
      <c r="A29" s="13" t="s">
        <v>116</v>
      </c>
      <c r="B29" s="14">
        <v>0.14000000000000001</v>
      </c>
    </row>
    <row r="30" spans="1:2" x14ac:dyDescent="0.25">
      <c r="A30" s="13" t="s">
        <v>117</v>
      </c>
      <c r="B30" s="14">
        <v>0.05</v>
      </c>
    </row>
    <row r="31" spans="1:2" x14ac:dyDescent="0.25">
      <c r="A31" s="13" t="s">
        <v>8</v>
      </c>
      <c r="B31" s="14">
        <v>0.14000000000000001</v>
      </c>
    </row>
    <row r="32" spans="1:2" x14ac:dyDescent="0.25">
      <c r="A32" s="13" t="s">
        <v>9</v>
      </c>
      <c r="B32" s="14">
        <v>7.0000000000000007E-2</v>
      </c>
    </row>
    <row r="33" spans="1:2" x14ac:dyDescent="0.25">
      <c r="A33" s="13" t="s">
        <v>77</v>
      </c>
      <c r="B33" s="14">
        <v>7.0000000000000007E-2</v>
      </c>
    </row>
    <row r="34" spans="1:2" ht="30" x14ac:dyDescent="0.25">
      <c r="A34" s="13" t="s">
        <v>118</v>
      </c>
      <c r="B34" s="14">
        <v>0.9</v>
      </c>
    </row>
  </sheetData>
  <sheetProtection sheet="1" objects="1" scenarios="1"/>
  <pageMargins left="0.7" right="0.7" top="0.75" bottom="0.75" header="0.3" footer="0.3"/>
  <pageSetup paperSize="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4" zoomScale="80" zoomScaleNormal="80" workbookViewId="0">
      <selection activeCell="B33" sqref="B33"/>
    </sheetView>
  </sheetViews>
  <sheetFormatPr defaultRowHeight="15" x14ac:dyDescent="0.25"/>
  <cols>
    <col min="1" max="1" width="25.5703125" style="7" customWidth="1"/>
    <col min="2" max="2" width="55.140625" style="4" customWidth="1"/>
    <col min="3" max="3" width="24.5703125" style="4" customWidth="1"/>
    <col min="4" max="4" width="23.28515625" style="5" customWidth="1"/>
    <col min="5" max="5" width="55" style="2" customWidth="1"/>
  </cols>
  <sheetData>
    <row r="1" spans="1:5" x14ac:dyDescent="0.25">
      <c r="A1" s="3" t="s">
        <v>59</v>
      </c>
      <c r="B1" s="4" t="s">
        <v>88</v>
      </c>
      <c r="E1" s="4"/>
    </row>
    <row r="2" spans="1:5" ht="75" x14ac:dyDescent="0.25">
      <c r="A2" s="6" t="s">
        <v>89</v>
      </c>
      <c r="B2" s="8" t="s">
        <v>90</v>
      </c>
    </row>
    <row r="3" spans="1:5" ht="60" x14ac:dyDescent="0.25">
      <c r="A3" s="6" t="s">
        <v>91</v>
      </c>
      <c r="B3" s="4" t="s">
        <v>92</v>
      </c>
    </row>
    <row r="4" spans="1:5" ht="120" x14ac:dyDescent="0.25">
      <c r="A4" s="6" t="s">
        <v>93</v>
      </c>
      <c r="B4" s="4" t="s">
        <v>94</v>
      </c>
    </row>
    <row r="5" spans="1:5" ht="30" x14ac:dyDescent="0.25">
      <c r="A5" s="6" t="s">
        <v>95</v>
      </c>
      <c r="B5" s="4" t="s">
        <v>96</v>
      </c>
    </row>
    <row r="6" spans="1:5" ht="30" x14ac:dyDescent="0.25">
      <c r="A6" s="6" t="s">
        <v>97</v>
      </c>
      <c r="B6" s="4" t="s">
        <v>158</v>
      </c>
    </row>
    <row r="7" spans="1:5" x14ac:dyDescent="0.25">
      <c r="A7" s="6" t="s">
        <v>98</v>
      </c>
      <c r="B7" s="4" t="s">
        <v>157</v>
      </c>
    </row>
    <row r="8" spans="1:5" ht="60" x14ac:dyDescent="0.25">
      <c r="A8" s="6" t="s">
        <v>99</v>
      </c>
      <c r="B8" s="4" t="s">
        <v>206</v>
      </c>
    </row>
    <row r="9" spans="1:5" ht="45" x14ac:dyDescent="0.25">
      <c r="A9" s="6" t="s">
        <v>100</v>
      </c>
      <c r="B9" s="4" t="s">
        <v>101</v>
      </c>
    </row>
    <row r="10" spans="1:5" ht="30" x14ac:dyDescent="0.25">
      <c r="A10" s="6" t="s">
        <v>102</v>
      </c>
      <c r="B10" s="4" t="s">
        <v>207</v>
      </c>
    </row>
    <row r="11" spans="1:5" ht="45" x14ac:dyDescent="0.25">
      <c r="A11" s="6" t="s">
        <v>26</v>
      </c>
      <c r="B11" s="4" t="s">
        <v>208</v>
      </c>
    </row>
    <row r="12" spans="1:5" ht="45" x14ac:dyDescent="0.25">
      <c r="A12" s="6" t="s">
        <v>103</v>
      </c>
      <c r="B12" s="4" t="s">
        <v>209</v>
      </c>
    </row>
    <row r="13" spans="1:5" ht="60" x14ac:dyDescent="0.25">
      <c r="A13" s="6" t="s">
        <v>104</v>
      </c>
      <c r="B13" s="4" t="s">
        <v>210</v>
      </c>
    </row>
    <row r="14" spans="1:5" ht="45" x14ac:dyDescent="0.25">
      <c r="A14" s="6" t="s">
        <v>105</v>
      </c>
      <c r="B14" s="4" t="s">
        <v>211</v>
      </c>
    </row>
    <row r="15" spans="1:5" ht="45" x14ac:dyDescent="0.25">
      <c r="A15" s="6" t="s">
        <v>47</v>
      </c>
      <c r="B15" s="4" t="s">
        <v>212</v>
      </c>
    </row>
    <row r="16" spans="1:5" ht="45" x14ac:dyDescent="0.25">
      <c r="A16" s="6" t="s">
        <v>106</v>
      </c>
      <c r="B16" s="4" t="s">
        <v>213</v>
      </c>
    </row>
    <row r="17" spans="1:2" ht="45" x14ac:dyDescent="0.25">
      <c r="A17" s="6" t="s">
        <v>147</v>
      </c>
      <c r="B17" s="4" t="s">
        <v>214</v>
      </c>
    </row>
    <row r="18" spans="1:2" ht="45" x14ac:dyDescent="0.25">
      <c r="A18" s="6" t="s">
        <v>78</v>
      </c>
      <c r="B18" s="4" t="s">
        <v>215</v>
      </c>
    </row>
    <row r="19" spans="1:2" ht="60" x14ac:dyDescent="0.25">
      <c r="A19" s="6" t="s">
        <v>108</v>
      </c>
      <c r="B19" s="4" t="s">
        <v>156</v>
      </c>
    </row>
    <row r="20" spans="1:2" x14ac:dyDescent="0.25">
      <c r="A20" s="6" t="s">
        <v>146</v>
      </c>
      <c r="B20" s="4" t="s">
        <v>216</v>
      </c>
    </row>
    <row r="21" spans="1:2" ht="45" x14ac:dyDescent="0.25">
      <c r="A21" s="6" t="s">
        <v>145</v>
      </c>
      <c r="B21" s="4" t="s">
        <v>217</v>
      </c>
    </row>
    <row r="22" spans="1:2" ht="60" x14ac:dyDescent="0.25">
      <c r="A22" s="6" t="s">
        <v>144</v>
      </c>
      <c r="B22" s="4" t="s">
        <v>218</v>
      </c>
    </row>
    <row r="23" spans="1:2" ht="45" x14ac:dyDescent="0.25">
      <c r="A23" s="6" t="s">
        <v>112</v>
      </c>
      <c r="B23" s="4" t="s">
        <v>219</v>
      </c>
    </row>
    <row r="24" spans="1:2" ht="30" x14ac:dyDescent="0.25">
      <c r="A24" s="6" t="s">
        <v>113</v>
      </c>
      <c r="B24" s="4" t="s">
        <v>220</v>
      </c>
    </row>
    <row r="25" spans="1:2" ht="30" x14ac:dyDescent="0.25">
      <c r="A25" s="6" t="s">
        <v>143</v>
      </c>
      <c r="B25" s="4" t="s">
        <v>221</v>
      </c>
    </row>
    <row r="26" spans="1:2" ht="30" x14ac:dyDescent="0.25">
      <c r="A26" s="6" t="s">
        <v>115</v>
      </c>
      <c r="B26" s="4" t="s">
        <v>222</v>
      </c>
    </row>
    <row r="27" spans="1:2" x14ac:dyDescent="0.25">
      <c r="A27" s="6" t="s">
        <v>68</v>
      </c>
      <c r="B27" s="4" t="s">
        <v>223</v>
      </c>
    </row>
    <row r="28" spans="1:2" ht="45" x14ac:dyDescent="0.25">
      <c r="A28" s="6" t="s">
        <v>25</v>
      </c>
      <c r="B28" s="4" t="s">
        <v>224</v>
      </c>
    </row>
    <row r="29" spans="1:2" ht="30" x14ac:dyDescent="0.25">
      <c r="A29" s="6" t="s">
        <v>6</v>
      </c>
      <c r="B29" s="4" t="s">
        <v>225</v>
      </c>
    </row>
    <row r="30" spans="1:2" ht="30" x14ac:dyDescent="0.25">
      <c r="A30" s="6" t="s">
        <v>7</v>
      </c>
      <c r="B30" s="4" t="s">
        <v>226</v>
      </c>
    </row>
    <row r="31" spans="1:2" ht="45" x14ac:dyDescent="0.25">
      <c r="A31" s="6" t="s">
        <v>8</v>
      </c>
      <c r="B31" s="4" t="s">
        <v>227</v>
      </c>
    </row>
    <row r="32" spans="1:2" ht="30" x14ac:dyDescent="0.25">
      <c r="A32" s="6" t="s">
        <v>9</v>
      </c>
      <c r="B32" s="4" t="s">
        <v>228</v>
      </c>
    </row>
    <row r="33" spans="1:2" ht="30" x14ac:dyDescent="0.25">
      <c r="A33" s="6" t="s">
        <v>141</v>
      </c>
      <c r="B33" s="4" t="s">
        <v>229</v>
      </c>
    </row>
    <row r="34" spans="1:2" x14ac:dyDescent="0.25">
      <c r="A34" s="6" t="s">
        <v>142</v>
      </c>
      <c r="B34" s="4" t="s">
        <v>155</v>
      </c>
    </row>
  </sheetData>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Community Characteristics</vt:lpstr>
      <vt:lpstr>Capacity Calculator</vt:lpstr>
      <vt:lpstr>Var_Population</vt:lpstr>
      <vt:lpstr>Var_Freq</vt:lpstr>
      <vt:lpstr>Var_Group Size</vt:lpstr>
      <vt:lpstr>Usage</vt:lpstr>
      <vt:lpstr>Def_Interventions</vt:lpstr>
      <vt:lpstr>PV.AD</vt:lpstr>
    </vt:vector>
  </TitlesOfParts>
  <Company>DHHS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brandn</dc:creator>
  <cp:lastModifiedBy>avq3</cp:lastModifiedBy>
  <cp:lastPrinted>2016-08-10T19:42:57Z</cp:lastPrinted>
  <dcterms:created xsi:type="dcterms:W3CDTF">2015-06-02T17:32:47Z</dcterms:created>
  <dcterms:modified xsi:type="dcterms:W3CDTF">2016-08-10T19:43:28Z</dcterms:modified>
</cp:coreProperties>
</file>