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codeName="ThisWorkbook" defaultThemeVersion="124226"/>
  <xr:revisionPtr revIDLastSave="0" documentId="13_ncr:1_{B2D3A181-325B-4B80-BE6E-DBA46D0A08A2}" xr6:coauthVersionLast="41" xr6:coauthVersionMax="41" xr10:uidLastSave="{00000000-0000-0000-0000-000000000000}"/>
  <bookViews>
    <workbookView xWindow="3585" yWindow="555" windowWidth="19050" windowHeight="13965" xr2:uid="{00000000-000D-0000-FFFF-FFFF00000000}"/>
  </bookViews>
  <sheets>
    <sheet name="Import SSP" sheetId="3" r:id="rId1"/>
    <sheet name="Impact Report" sheetId="9" r:id="rId2"/>
    <sheet name="Attack rate" sheetId="7" r:id="rId3"/>
    <sheet name="Averted Cavities" sheetId="11" r:id="rId4"/>
    <sheet name="Retention Rate" sheetId="10" r:id="rId5"/>
  </sheets>
  <definedNames>
    <definedName name="_GoBack" localSheetId="0">'Import SSP'!$B$2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9" l="1"/>
  <c r="B45" i="9" l="1"/>
  <c r="C45" i="9"/>
  <c r="B38" i="9" l="1"/>
  <c r="B39" i="9"/>
  <c r="B40" i="9"/>
  <c r="B41" i="9"/>
  <c r="B42" i="9"/>
  <c r="B43" i="9"/>
  <c r="B44" i="9"/>
  <c r="B37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21" i="9"/>
  <c r="B5" i="9" l="1"/>
  <c r="B6" i="9"/>
  <c r="B4" i="9"/>
  <c r="B12" i="9" l="1"/>
  <c r="B11" i="9"/>
  <c r="D45" i="9" l="1"/>
  <c r="B14" i="9" l="1"/>
  <c r="B13" i="9"/>
  <c r="B46" i="9" l="1"/>
  <c r="B49" i="9" l="1"/>
  <c r="B8" i="11" s="1"/>
  <c r="B19" i="9" l="1"/>
  <c r="B18" i="9"/>
  <c r="B10" i="9"/>
  <c r="C14" i="9" l="1"/>
  <c r="B52" i="9"/>
  <c r="C13" i="9"/>
  <c r="C10" i="9"/>
  <c r="B50" i="9"/>
  <c r="C11" i="9"/>
  <c r="C12" i="9"/>
  <c r="D16" i="10" l="1"/>
  <c r="E16" i="10" s="1"/>
  <c r="B18" i="11"/>
  <c r="B17" i="11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C5" i="10" s="1"/>
  <c r="C16" i="10" l="1"/>
  <c r="C17" i="10" s="1"/>
  <c r="D17" i="10" s="1"/>
  <c r="C18" i="10" s="1"/>
  <c r="B23" i="11"/>
  <c r="B37" i="11"/>
  <c r="B38" i="11"/>
  <c r="D5" i="10"/>
  <c r="C6" i="10" s="1"/>
  <c r="D18" i="10" l="1"/>
  <c r="C19" i="10" s="1"/>
  <c r="D6" i="10"/>
  <c r="C7" i="10"/>
  <c r="D19" i="10" l="1"/>
  <c r="C20" i="10" s="1"/>
  <c r="D7" i="10"/>
  <c r="C8" i="10"/>
  <c r="D20" i="10" l="1"/>
  <c r="C21" i="10" s="1"/>
  <c r="D8" i="10"/>
  <c r="C9" i="10"/>
  <c r="D21" i="10" l="1"/>
  <c r="C22" i="10" s="1"/>
  <c r="D9" i="10"/>
  <c r="C10" i="10" s="1"/>
  <c r="B3" i="7"/>
  <c r="B4" i="7"/>
  <c r="B5" i="7"/>
  <c r="B6" i="7"/>
  <c r="B7" i="7"/>
  <c r="B8" i="7"/>
  <c r="B2" i="7"/>
  <c r="D10" i="10" l="1"/>
  <c r="C11" i="10" s="1"/>
  <c r="D22" i="10"/>
  <c r="C23" i="10" s="1"/>
  <c r="D8" i="7"/>
  <c r="D7" i="7"/>
  <c r="D6" i="7"/>
  <c r="D5" i="7"/>
  <c r="D4" i="7"/>
  <c r="D3" i="7"/>
  <c r="D2" i="7"/>
  <c r="C8" i="7"/>
  <c r="C7" i="7"/>
  <c r="C6" i="7"/>
  <c r="C5" i="7"/>
  <c r="C4" i="7"/>
  <c r="C3" i="7"/>
  <c r="C2" i="7"/>
  <c r="E8" i="7" l="1"/>
  <c r="C9" i="7"/>
  <c r="C15" i="9" s="1"/>
  <c r="E7" i="7"/>
  <c r="E6" i="7"/>
  <c r="D11" i="10"/>
  <c r="C12" i="10" s="1"/>
  <c r="D23" i="10"/>
  <c r="C24" i="10" s="1"/>
  <c r="E4" i="7"/>
  <c r="E5" i="7"/>
  <c r="E2" i="7"/>
  <c r="E3" i="7"/>
  <c r="D24" i="10" l="1"/>
  <c r="C25" i="10" s="1"/>
  <c r="D12" i="10"/>
  <c r="C13" i="10" s="1"/>
  <c r="D25" i="10" l="1"/>
  <c r="C26" i="10" s="1"/>
  <c r="D13" i="10"/>
  <c r="C14" i="10" s="1"/>
  <c r="D14" i="10" l="1"/>
  <c r="C15" i="10" s="1"/>
  <c r="D15" i="10" s="1"/>
  <c r="D26" i="10"/>
  <c r="C27" i="10" s="1"/>
  <c r="F6" i="7"/>
  <c r="G6" i="7" s="1"/>
  <c r="F8" i="7"/>
  <c r="G8" i="7" s="1"/>
  <c r="F4" i="7"/>
  <c r="G4" i="7" s="1"/>
  <c r="F3" i="7"/>
  <c r="G3" i="7" s="1"/>
  <c r="F5" i="7"/>
  <c r="G5" i="7" s="1"/>
  <c r="F7" i="7"/>
  <c r="G7" i="7" s="1"/>
  <c r="F2" i="7"/>
  <c r="G2" i="7" s="1"/>
  <c r="D27" i="10" l="1"/>
  <c r="C28" i="10" s="1"/>
  <c r="G9" i="7"/>
  <c r="B15" i="9" s="1"/>
  <c r="B7" i="11" l="1"/>
  <c r="D28" i="10"/>
  <c r="D38" i="11" l="1"/>
  <c r="E38" i="11" s="1"/>
  <c r="D24" i="11"/>
  <c r="C38" i="11"/>
  <c r="E28" i="10"/>
  <c r="B9" i="11"/>
  <c r="C9" i="11" s="1"/>
  <c r="B39" i="11" s="1"/>
  <c r="B24" i="11"/>
  <c r="B25" i="11" s="1"/>
  <c r="D26" i="11" s="1"/>
  <c r="C24" i="11"/>
  <c r="C29" i="10"/>
  <c r="D29" i="10" s="1"/>
  <c r="C30" i="10" s="1"/>
  <c r="D25" i="11" l="1"/>
  <c r="D39" i="11"/>
  <c r="E39" i="11" s="1"/>
  <c r="C39" i="11"/>
  <c r="C25" i="11"/>
  <c r="C26" i="11" s="1"/>
  <c r="B26" i="11"/>
  <c r="D27" i="11" s="1"/>
  <c r="B50" i="11"/>
  <c r="D30" i="10"/>
  <c r="C31" i="10" s="1"/>
  <c r="B51" i="11" l="1"/>
  <c r="C51" i="11" s="1"/>
  <c r="C27" i="11"/>
  <c r="B27" i="11"/>
  <c r="D28" i="11" s="1"/>
  <c r="C50" i="11"/>
  <c r="D31" i="10"/>
  <c r="C32" i="10" s="1"/>
  <c r="C28" i="11" l="1"/>
  <c r="B28" i="11"/>
  <c r="D29" i="11" s="1"/>
  <c r="D32" i="10"/>
  <c r="C33" i="10" s="1"/>
  <c r="C29" i="11" l="1"/>
  <c r="B29" i="11"/>
  <c r="D30" i="11" s="1"/>
  <c r="D33" i="10"/>
  <c r="C34" i="10" s="1"/>
  <c r="C30" i="11" l="1"/>
  <c r="B30" i="11"/>
  <c r="D31" i="11" s="1"/>
  <c r="D34" i="10"/>
  <c r="C35" i="10" s="1"/>
  <c r="C31" i="11" l="1"/>
  <c r="B31" i="11"/>
  <c r="D32" i="11" s="1"/>
  <c r="D33" i="11" s="1"/>
  <c r="D35" i="10"/>
  <c r="C36" i="10" s="1"/>
  <c r="B32" i="11" l="1"/>
  <c r="C32" i="11"/>
  <c r="D36" i="10"/>
  <c r="C37" i="10" s="1"/>
  <c r="D37" i="10" l="1"/>
  <c r="C38" i="10" s="1"/>
  <c r="D38" i="10" l="1"/>
  <c r="C39" i="10" s="1"/>
  <c r="D39" i="10" l="1"/>
  <c r="C40" i="10" s="1"/>
  <c r="D40" i="10" l="1"/>
  <c r="E40" i="10" l="1"/>
  <c r="B10" i="11"/>
  <c r="C10" i="11" s="1"/>
  <c r="C41" i="10"/>
  <c r="D41" i="10" s="1"/>
  <c r="C42" i="10" s="1"/>
  <c r="B40" i="11" l="1"/>
  <c r="C40" i="11"/>
  <c r="D40" i="11"/>
  <c r="E40" i="11" s="1"/>
  <c r="D42" i="10"/>
  <c r="C43" i="10" s="1"/>
  <c r="B52" i="11" l="1"/>
  <c r="D43" i="10"/>
  <c r="C44" i="10" s="1"/>
  <c r="C52" i="11" l="1"/>
  <c r="D44" i="10"/>
  <c r="C45" i="10" s="1"/>
  <c r="D45" i="10" l="1"/>
  <c r="C46" i="10" s="1"/>
  <c r="D46" i="10" l="1"/>
  <c r="C47" i="10" s="1"/>
  <c r="D47" i="10" l="1"/>
  <c r="C48" i="10" s="1"/>
  <c r="D48" i="10" l="1"/>
  <c r="C49" i="10" s="1"/>
  <c r="D49" i="10" l="1"/>
  <c r="C50" i="10" s="1"/>
  <c r="D50" i="10" l="1"/>
  <c r="C51" i="10" s="1"/>
  <c r="D51" i="10" l="1"/>
  <c r="C52" i="10" s="1"/>
  <c r="D52" i="10" l="1"/>
  <c r="E52" i="10" l="1"/>
  <c r="B11" i="11"/>
  <c r="C11" i="11" s="1"/>
  <c r="C53" i="10"/>
  <c r="D53" i="10" s="1"/>
  <c r="C54" i="10" s="1"/>
  <c r="C41" i="11" l="1"/>
  <c r="D41" i="11"/>
  <c r="E41" i="11" s="1"/>
  <c r="B41" i="11"/>
  <c r="D54" i="10"/>
  <c r="C55" i="10" s="1"/>
  <c r="B53" i="11" l="1"/>
  <c r="D55" i="10"/>
  <c r="C56" i="10" s="1"/>
  <c r="C53" i="11" l="1"/>
  <c r="D56" i="10"/>
  <c r="C57" i="10" s="1"/>
  <c r="D57" i="10" l="1"/>
  <c r="C58" i="10" s="1"/>
  <c r="D58" i="10" l="1"/>
  <c r="C59" i="10" s="1"/>
  <c r="D59" i="10" l="1"/>
  <c r="C60" i="10" s="1"/>
  <c r="D60" i="10" l="1"/>
  <c r="C61" i="10" s="1"/>
  <c r="D61" i="10" l="1"/>
  <c r="C62" i="10" s="1"/>
  <c r="D62" i="10" l="1"/>
  <c r="C63" i="10" s="1"/>
  <c r="D63" i="10" l="1"/>
  <c r="C64" i="10" s="1"/>
  <c r="D64" i="10" l="1"/>
  <c r="E64" i="10" l="1"/>
  <c r="B12" i="11"/>
  <c r="C12" i="11" s="1"/>
  <c r="D1" i="10"/>
  <c r="C65" i="10"/>
  <c r="C42" i="11" l="1"/>
  <c r="D42" i="11"/>
  <c r="E42" i="11" s="1"/>
  <c r="B42" i="11"/>
  <c r="D65" i="10"/>
  <c r="C66" i="10" s="1"/>
  <c r="B54" i="11" l="1"/>
  <c r="D66" i="10"/>
  <c r="C67" i="10" s="1"/>
  <c r="C54" i="11" l="1"/>
  <c r="D67" i="10"/>
  <c r="C68" i="10" s="1"/>
  <c r="D68" i="10" l="1"/>
  <c r="C69" i="10" s="1"/>
  <c r="D69" i="10" l="1"/>
  <c r="C70" i="10" s="1"/>
  <c r="D70" i="10" l="1"/>
  <c r="C71" i="10" s="1"/>
  <c r="D71" i="10" l="1"/>
  <c r="C72" i="10" s="1"/>
  <c r="D72" i="10" l="1"/>
  <c r="C73" i="10" s="1"/>
  <c r="D73" i="10" l="1"/>
  <c r="C74" i="10" s="1"/>
  <c r="D74" i="10" l="1"/>
  <c r="C75" i="10" s="1"/>
  <c r="D75" i="10" l="1"/>
  <c r="C76" i="10" s="1"/>
  <c r="D76" i="10" l="1"/>
  <c r="E76" i="10" l="1"/>
  <c r="B13" i="11"/>
  <c r="C13" i="11" s="1"/>
  <c r="C77" i="10"/>
  <c r="C43" i="11" l="1"/>
  <c r="D43" i="11"/>
  <c r="E43" i="11" s="1"/>
  <c r="B43" i="11"/>
  <c r="D77" i="10"/>
  <c r="C78" i="10" s="1"/>
  <c r="B55" i="11" l="1"/>
  <c r="D78" i="10"/>
  <c r="C79" i="10" s="1"/>
  <c r="C55" i="11" l="1"/>
  <c r="D79" i="10"/>
  <c r="C80" i="10" s="1"/>
  <c r="D80" i="10" l="1"/>
  <c r="C81" i="10" s="1"/>
  <c r="D81" i="10" l="1"/>
  <c r="C82" i="10" s="1"/>
  <c r="D82" i="10" l="1"/>
  <c r="C83" i="10" s="1"/>
  <c r="D83" i="10" l="1"/>
  <c r="C84" i="10" s="1"/>
  <c r="D84" i="10" l="1"/>
  <c r="C85" i="10" s="1"/>
  <c r="D85" i="10" l="1"/>
  <c r="C86" i="10" s="1"/>
  <c r="D86" i="10" l="1"/>
  <c r="C87" i="10" s="1"/>
  <c r="D87" i="10" l="1"/>
  <c r="C88" i="10" s="1"/>
  <c r="D88" i="10" l="1"/>
  <c r="E88" i="10" l="1"/>
  <c r="B14" i="11"/>
  <c r="C14" i="11" s="1"/>
  <c r="C89" i="10"/>
  <c r="C44" i="11" l="1"/>
  <c r="D44" i="11"/>
  <c r="E44" i="11" s="1"/>
  <c r="B44" i="11"/>
  <c r="D89" i="10"/>
  <c r="C90" i="10" s="1"/>
  <c r="B56" i="11" l="1"/>
  <c r="D90" i="10"/>
  <c r="C91" i="10" s="1"/>
  <c r="C56" i="11" l="1"/>
  <c r="D91" i="10"/>
  <c r="C92" i="10" s="1"/>
  <c r="D92" i="10" l="1"/>
  <c r="C93" i="10" s="1"/>
  <c r="D93" i="10" l="1"/>
  <c r="C94" i="10" s="1"/>
  <c r="D94" i="10" l="1"/>
  <c r="C95" i="10" s="1"/>
  <c r="D95" i="10" l="1"/>
  <c r="C96" i="10" s="1"/>
  <c r="D96" i="10" l="1"/>
  <c r="C97" i="10" s="1"/>
  <c r="D97" i="10" l="1"/>
  <c r="C98" i="10" s="1"/>
  <c r="D98" i="10" l="1"/>
  <c r="C99" i="10" s="1"/>
  <c r="D99" i="10" l="1"/>
  <c r="C100" i="10" s="1"/>
  <c r="D100" i="10" l="1"/>
  <c r="E100" i="10" l="1"/>
  <c r="B15" i="11"/>
  <c r="C15" i="11" s="1"/>
  <c r="C101" i="10"/>
  <c r="C45" i="11" l="1"/>
  <c r="B45" i="11"/>
  <c r="D45" i="11"/>
  <c r="E45" i="11" s="1"/>
  <c r="D101" i="10"/>
  <c r="C102" i="10" s="1"/>
  <c r="B57" i="11" l="1"/>
  <c r="C57" i="11" s="1"/>
  <c r="D102" i="10"/>
  <c r="C103" i="10" s="1"/>
  <c r="D103" i="10" l="1"/>
  <c r="C104" i="10" s="1"/>
  <c r="D104" i="10" l="1"/>
  <c r="C105" i="10" s="1"/>
  <c r="D105" i="10" l="1"/>
  <c r="C106" i="10" s="1"/>
  <c r="D106" i="10" l="1"/>
  <c r="C107" i="10" s="1"/>
  <c r="D107" i="10" l="1"/>
  <c r="C108" i="10" s="1"/>
  <c r="D108" i="10" l="1"/>
  <c r="C109" i="10" s="1"/>
  <c r="D109" i="10" l="1"/>
  <c r="C110" i="10" s="1"/>
  <c r="D110" i="10" l="1"/>
  <c r="C111" i="10" s="1"/>
  <c r="D111" i="10" l="1"/>
  <c r="C112" i="10" s="1"/>
  <c r="D112" i="10" s="1"/>
  <c r="E112" i="10" l="1"/>
  <c r="B16" i="11"/>
  <c r="C16" i="11" s="1"/>
  <c r="C46" i="11" l="1"/>
  <c r="D46" i="11"/>
  <c r="E46" i="11" s="1"/>
  <c r="B46" i="11"/>
  <c r="B58" i="11" l="1"/>
  <c r="C58" i="11" l="1"/>
  <c r="C59" i="11" s="1"/>
  <c r="C2" i="11" s="1"/>
  <c r="C3" i="11" s="1"/>
  <c r="B59" i="11"/>
  <c r="B2" i="11" s="1"/>
  <c r="B3" i="11" s="1"/>
  <c r="B4" i="11" l="1"/>
  <c r="B53" i="9" s="1"/>
  <c r="B54" i="9" s="1"/>
  <c r="C4" i="11"/>
  <c r="C53" i="9" s="1"/>
  <c r="C54" i="9" s="1"/>
</calcChain>
</file>

<file path=xl/sharedStrings.xml><?xml version="1.0" encoding="utf-8"?>
<sst xmlns="http://schemas.openxmlformats.org/spreadsheetml/2006/main" count="192" uniqueCount="180">
  <si>
    <t>PosUntreat SUM</t>
  </si>
  <si>
    <t>UntreatReport SUM</t>
  </si>
  <si>
    <t>PosUrgent SUM</t>
  </si>
  <si>
    <t>PosRestCare SUM</t>
  </si>
  <si>
    <t>ReportUrgency SUM</t>
  </si>
  <si>
    <t>PosCariesExp SUM</t>
  </si>
  <si>
    <t>ReportCariesExp SUM</t>
  </si>
  <si>
    <t>PosSeal SUM</t>
  </si>
  <si>
    <t>ReportSeal SUM</t>
  </si>
  <si>
    <t>Number of children with untreated decay</t>
  </si>
  <si>
    <t>Number of children for whom Untreated Caries was answered validly</t>
  </si>
  <si>
    <t>Number of children with Treatment Urgency = "Urgent Treatment"</t>
  </si>
  <si>
    <t>Number of children with Treatment Urgency = "Restorative Care"</t>
  </si>
  <si>
    <t>Number of children for whom Treatment Urgency was answered validly</t>
  </si>
  <si>
    <t>Number of children with treated or untreated caries</t>
  </si>
  <si>
    <t>Number of children for whom Caries Experience was answered validly</t>
  </si>
  <si>
    <t>Number of children with sealants present at baseline</t>
  </si>
  <si>
    <t>Number of children for whom Sealants Present was answered validly</t>
  </si>
  <si>
    <t>Value</t>
  </si>
  <si>
    <t>Description</t>
  </si>
  <si>
    <t>Number of children sealed</t>
  </si>
  <si>
    <t>SealPost SUM</t>
  </si>
  <si>
    <t>WereSealed SUM</t>
  </si>
  <si>
    <t>Number of children with at least one sealant after the event</t>
  </si>
  <si>
    <t>Number of first molars sealed</t>
  </si>
  <si>
    <t>Number of second molars sealed</t>
  </si>
  <si>
    <t>Number of other teeth sealed</t>
  </si>
  <si>
    <t>FirstSealed SUM</t>
  </si>
  <si>
    <t>SecondSealed SUM</t>
  </si>
  <si>
    <t>CheckRetained SUM</t>
  </si>
  <si>
    <t>CheckSealed SUM</t>
  </si>
  <si>
    <t>Sealants retained among children with valid retention check</t>
  </si>
  <si>
    <t>Sealants placed among children with a valid retention check</t>
  </si>
  <si>
    <t>ChildChecked SUM</t>
  </si>
  <si>
    <t>OSealed SUM</t>
  </si>
  <si>
    <t>Number of children checked for retention regardless of how long after placement</t>
  </si>
  <si>
    <t>Reported age</t>
  </si>
  <si>
    <t>AR for years elapsed</t>
  </si>
  <si>
    <t>AR for one year</t>
  </si>
  <si>
    <t>Weighted average one-year AR</t>
  </si>
  <si>
    <t>Discounted</t>
  </si>
  <si>
    <t>ARDummy7 SUM</t>
  </si>
  <si>
    <t>NewDecay1M7 SUM</t>
  </si>
  <si>
    <t>ARDummy8 SUM</t>
  </si>
  <si>
    <t>NewDecay1M8 SUM</t>
  </si>
  <si>
    <t>ARDummy9 SUM</t>
  </si>
  <si>
    <t>NewDecay1M9 SUM</t>
  </si>
  <si>
    <t>ARDummy10 SUM</t>
  </si>
  <si>
    <t>NewDecay1M10 SUM</t>
  </si>
  <si>
    <t>ARDummy11 SUM</t>
  </si>
  <si>
    <t>NewDecay1M11 SUM</t>
  </si>
  <si>
    <t>ARDummy12 SUM</t>
  </si>
  <si>
    <t>NewDecay1M12 SUM</t>
  </si>
  <si>
    <t>ARDummy13 SUM</t>
  </si>
  <si>
    <t>Number of children 7 years old with valid amount of 1M decay reported</t>
  </si>
  <si>
    <t>Number of children 8 years old with valid amount of 1M decay reported</t>
  </si>
  <si>
    <t>Number of children 9 years old with valid amount of 1M decay reported</t>
  </si>
  <si>
    <t>Number of children 10 years old with valid amount of 1M decay reported</t>
  </si>
  <si>
    <t>Number of children 11 years old with valid amount of 1M decay reported</t>
  </si>
  <si>
    <t>Number of children 12 years old with valid amount of 1M decay reported</t>
  </si>
  <si>
    <t>Number of children 13 years old with valid amount of 1M decay reported</t>
  </si>
  <si>
    <t>Decayed or filled 1M among 7 year olds</t>
  </si>
  <si>
    <t>Decayed or filled 1M among 8 year olds</t>
  </si>
  <si>
    <t>Decayed or filled 1M among 9 year olds</t>
  </si>
  <si>
    <t>Decayed or filled 1M among 10 year olds</t>
  </si>
  <si>
    <t>Decayed or filled 1M among 11 year olds</t>
  </si>
  <si>
    <t>Decayed or filled 1M among 12 year olds</t>
  </si>
  <si>
    <t>Decayed or filled 1M among 13 year olds</t>
  </si>
  <si>
    <t>Number of children screened</t>
  </si>
  <si>
    <t>5-year olds sealed</t>
  </si>
  <si>
    <t>6-year olds sealed</t>
  </si>
  <si>
    <t>7-year olds sealed</t>
  </si>
  <si>
    <t>8-year olds sealed</t>
  </si>
  <si>
    <t>9-year olds sealed</t>
  </si>
  <si>
    <t>10-year olds sealed</t>
  </si>
  <si>
    <t>11-year olds sealed</t>
  </si>
  <si>
    <t>12-year olds sealed</t>
  </si>
  <si>
    <t>13-year olds sealed</t>
  </si>
  <si>
    <t>15-year olds sealed</t>
  </si>
  <si>
    <t>14-year olds sealed</t>
  </si>
  <si>
    <t>16-year olds sealed</t>
  </si>
  <si>
    <t>17-year olds sealed</t>
  </si>
  <si>
    <t>18-year olds sealed</t>
  </si>
  <si>
    <t>age unknown sealed</t>
  </si>
  <si>
    <t>Grade 1 sealed</t>
  </si>
  <si>
    <t>Grade 2 sealed</t>
  </si>
  <si>
    <t>Grade 3 sealed</t>
  </si>
  <si>
    <t>Grade 4 sealed</t>
  </si>
  <si>
    <t>Grade 5 sealed</t>
  </si>
  <si>
    <t>Grade 6 sealed</t>
  </si>
  <si>
    <t>Grade 7 sealed</t>
  </si>
  <si>
    <t>a</t>
  </si>
  <si>
    <t>b</t>
  </si>
  <si>
    <t>Cond Sealed</t>
  </si>
  <si>
    <t>AR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</si>
  <si>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</si>
  <si>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</si>
  <si>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</si>
  <si>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</si>
  <si>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</si>
  <si>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</si>
  <si>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</si>
  <si>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</si>
  <si>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</si>
  <si>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Sound</t>
  </si>
  <si>
    <t>Sound Sealed</t>
  </si>
  <si>
    <t>Sound Unsealed</t>
  </si>
  <si>
    <t>TOTAL</t>
  </si>
  <si>
    <t>1st molars sealed</t>
  </si>
  <si>
    <t>2nd molars</t>
  </si>
  <si>
    <t>Cavities per year</t>
  </si>
  <si>
    <t>NewDecay1M13 SUM</t>
  </si>
  <si>
    <t>urbanFRL</t>
  </si>
  <si>
    <t>ruralFRL</t>
  </si>
  <si>
    <t>rural</t>
  </si>
  <si>
    <t>Number of children with treated decay</t>
  </si>
  <si>
    <t>PosTreated SUM</t>
  </si>
  <si>
    <t>Number of children for whom Treated Caries was answered validly</t>
  </si>
  <si>
    <t>RepostTreated SUM</t>
  </si>
  <si>
    <t>Other Grade sealed</t>
  </si>
  <si>
    <t>Percentage screened children subsequently sealed</t>
  </si>
  <si>
    <t>Sealant retention rate / based on # children</t>
  </si>
  <si>
    <t>Percentage of targeted children subsequently screened</t>
  </si>
  <si>
    <t>Medicaid reimbursement for 1 surface posterior filling</t>
  </si>
  <si>
    <t>Number of SSP, rural</t>
  </si>
  <si>
    <t>Percentage screened children with sealant after event</t>
  </si>
  <si>
    <t>Time 1M in mouth on average*</t>
  </si>
  <si>
    <t>*Assumes permanent 1M erupt at age 6.</t>
  </si>
  <si>
    <t>Number of children with no sealants at baseline screening</t>
  </si>
  <si>
    <t>Sum of DF1M among children with no sealants at baseline screening</t>
  </si>
  <si>
    <t>Weighted by proportion of children in age group</t>
  </si>
  <si>
    <t xml:space="preserve">Quality of services delivered and program impact                               </t>
  </si>
  <si>
    <t>Number of schools served by SSP</t>
  </si>
  <si>
    <t>High need, rural</t>
  </si>
  <si>
    <t>Rural</t>
  </si>
  <si>
    <t>% with untreated decay (baseline)</t>
  </si>
  <si>
    <t>% with treated or untreated decay (baseline)</t>
  </si>
  <si>
    <t>% with sealants present (baseline)</t>
  </si>
  <si>
    <t>% needing "Restorative Care" (baseline)</t>
  </si>
  <si>
    <t>% needing "Urgent Care" (baseline)</t>
  </si>
  <si>
    <t>Response rate</t>
  </si>
  <si>
    <t>One-year 1M attack rate without program/ based on # children</t>
  </si>
  <si>
    <t>Number of services delivered</t>
  </si>
  <si>
    <t xml:space="preserve">Children screened </t>
  </si>
  <si>
    <t xml:space="preserve">Children sealed </t>
  </si>
  <si>
    <t>1st molars / 2nd molars / other teeth sealed</t>
  </si>
  <si>
    <t xml:space="preserve">Children referred for dental care </t>
  </si>
  <si>
    <t>Averted 9-year treatment costs undiscounted / discounted</t>
  </si>
  <si>
    <t>By age in years</t>
  </si>
  <si>
    <t>By grade</t>
  </si>
  <si>
    <t>1st</t>
  </si>
  <si>
    <t>2nd</t>
  </si>
  <si>
    <t>3rd</t>
  </si>
  <si>
    <t>4th</t>
  </si>
  <si>
    <t>5th</t>
  </si>
  <si>
    <t>6th</t>
  </si>
  <si>
    <t>7th</t>
  </si>
  <si>
    <t>Other/unknown</t>
  </si>
  <si>
    <t>Effectiveness in targeting high-risk children that lack access to dental care</t>
  </si>
  <si>
    <t>Year</t>
  </si>
  <si>
    <t>Conditional retention</t>
  </si>
  <si>
    <t>Averted cavities</t>
  </si>
  <si>
    <t>1st molars</t>
  </si>
  <si>
    <t>PARAMETERS USED TO ESTIMATE AVERTED 1M CAVITIES</t>
  </si>
  <si>
    <t>All molars</t>
  </si>
  <si>
    <t>Years since placed</t>
  </si>
  <si>
    <t>Cumulative cavities</t>
  </si>
  <si>
    <t>1M CAVITIES WITH NO SEALANT PROGRAM</t>
  </si>
  <si>
    <t>1M CAVITIES WITH SEALANT PROGRAM</t>
  </si>
  <si>
    <t>Non-discounted</t>
  </si>
  <si>
    <t>AVERTED 1M CAVITIES</t>
  </si>
  <si>
    <t>Months</t>
  </si>
  <si>
    <t>Sealed</t>
  </si>
  <si>
    <t>Cum Not sealed</t>
  </si>
  <si>
    <t>Number of SSP, rural&gt;50% FRL</t>
  </si>
  <si>
    <t>SSP output</t>
  </si>
  <si>
    <t>Consents</t>
  </si>
  <si>
    <t>High need, urban</t>
  </si>
  <si>
    <t>Cavities averted over 9 years undiscounted / discounted</t>
  </si>
  <si>
    <t>Number of SSP, urban&gt;50% FRL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</si>
</sst>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0.0"/>
    <numFmt numFmtId="165" formatCode="0.000"/>
    <numFmt numFmtId="166" formatCode="0.0000"/>
    <numFmt numFmtId="167" formatCode="&quot;$&quot;#,##0.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3D3D3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5" fillId="0" borderId="0" applyBorder="0"/>
  </cellStyleXfs>
  <cellXfs count="119">
    <xf numFmtId="0" fontId="0" fillId="0" borderId="0" xfId="0"/>
    <xf numFmtId="2" fontId="3" fillId="2" borderId="0" xfId="0" applyNumberFormat="1" applyFont="1" applyFill="1"/>
    <xf numFmtId="2" fontId="4" fillId="0" borderId="0" xfId="0" applyNumberFormat="1" applyFont="1"/>
    <xf numFmtId="1" fontId="3" fillId="2" borderId="0" xfId="0" applyNumberFormat="1" applyFont="1" applyFill="1"/>
    <xf numFmtId="0" fontId="8" fillId="0" borderId="0" xfId="0" applyFont="1"/>
    <xf numFmtId="0" fontId="7" fillId="0" borderId="0" xfId="0" applyFont="1"/>
    <xf numFmtId="0" fontId="8" fillId="0" borderId="0" xfId="0" applyFont="1" applyFill="1"/>
    <xf numFmtId="10" fontId="8" fillId="0" borderId="0" xfId="0" applyNumberFormat="1" applyFont="1" applyFill="1"/>
    <xf numFmtId="0" fontId="8" fillId="0" borderId="0" xfId="0" applyFont="1" applyBorder="1" applyAlignment="1">
      <alignment wrapText="1"/>
    </xf>
    <xf numFmtId="0" fontId="7" fillId="0" borderId="0" xfId="0" applyFont="1" applyAlignment="1">
      <alignment vertical="top"/>
    </xf>
    <xf numFmtId="2" fontId="7" fillId="0" borderId="0" xfId="0" applyNumberFormat="1" applyFont="1" applyAlignment="1">
      <alignment vertical="top"/>
    </xf>
    <xf numFmtId="0" fontId="7" fillId="0" borderId="0" xfId="0" applyFont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3" fontId="11" fillId="2" borderId="2" xfId="0" applyNumberFormat="1" applyFont="1" applyFill="1" applyBorder="1" applyAlignment="1">
      <alignment vertical="top"/>
    </xf>
    <xf numFmtId="3" fontId="11" fillId="2" borderId="1" xfId="0" applyNumberFormat="1" applyFont="1" applyFill="1" applyBorder="1" applyAlignment="1">
      <alignment vertical="top" wrapText="1"/>
    </xf>
    <xf numFmtId="3" fontId="11" fillId="2" borderId="3" xfId="0" applyNumberFormat="1" applyFont="1" applyFill="1" applyBorder="1" applyAlignment="1">
      <alignment vertical="top" wrapText="1"/>
    </xf>
    <xf numFmtId="4" fontId="11" fillId="2" borderId="0" xfId="0" applyNumberFormat="1" applyFont="1" applyFill="1" applyBorder="1" applyAlignment="1">
      <alignment vertical="top" wrapText="1"/>
    </xf>
    <xf numFmtId="1" fontId="8" fillId="0" borderId="0" xfId="0" applyNumberFormat="1" applyFont="1" applyAlignment="1">
      <alignment vertical="top"/>
    </xf>
    <xf numFmtId="2" fontId="6" fillId="0" borderId="0" xfId="0" applyNumberFormat="1" applyFont="1" applyAlignment="1">
      <alignment vertical="top"/>
    </xf>
    <xf numFmtId="2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7" fillId="4" borderId="0" xfId="0" applyFont="1" applyFill="1" applyBorder="1" applyAlignment="1">
      <alignment vertical="top"/>
    </xf>
    <xf numFmtId="2" fontId="6" fillId="0" borderId="0" xfId="0" applyNumberFormat="1" applyFont="1" applyFill="1" applyAlignment="1">
      <alignment vertical="top"/>
    </xf>
    <xf numFmtId="0" fontId="7" fillId="4" borderId="0" xfId="0" applyFont="1" applyFill="1" applyBorder="1" applyAlignment="1">
      <alignment vertical="top" wrapText="1"/>
    </xf>
    <xf numFmtId="4" fontId="11" fillId="4" borderId="0" xfId="0" applyNumberFormat="1" applyFont="1" applyFill="1" applyBorder="1" applyAlignment="1">
      <alignment vertical="top"/>
    </xf>
    <xf numFmtId="4" fontId="11" fillId="4" borderId="0" xfId="0" applyNumberFormat="1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1" fontId="8" fillId="0" borderId="0" xfId="0" applyNumberFormat="1" applyFont="1" applyFill="1" applyAlignment="1">
      <alignment vertical="top"/>
    </xf>
    <xf numFmtId="1" fontId="6" fillId="0" borderId="0" xfId="0" applyNumberFormat="1" applyFont="1" applyFill="1" applyAlignment="1">
      <alignment vertical="top"/>
    </xf>
    <xf numFmtId="2" fontId="8" fillId="0" borderId="0" xfId="0" applyNumberFormat="1" applyFont="1" applyFill="1" applyAlignment="1">
      <alignment vertical="top"/>
    </xf>
    <xf numFmtId="1" fontId="6" fillId="0" borderId="0" xfId="0" applyNumberFormat="1" applyFont="1" applyFill="1" applyAlignment="1">
      <alignment horizontal="left" vertical="top"/>
    </xf>
    <xf numFmtId="2" fontId="8" fillId="0" borderId="0" xfId="0" applyNumberFormat="1" applyFont="1" applyFill="1" applyAlignment="1">
      <alignment horizontal="center" vertical="top"/>
    </xf>
    <xf numFmtId="1" fontId="8" fillId="0" borderId="0" xfId="0" applyNumberFormat="1" applyFont="1" applyFill="1" applyAlignment="1">
      <alignment horizontal="center" vertical="top"/>
    </xf>
    <xf numFmtId="2" fontId="8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left" vertical="top"/>
    </xf>
    <xf numFmtId="2" fontId="6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vertical="top"/>
    </xf>
    <xf numFmtId="1" fontId="10" fillId="0" borderId="0" xfId="0" applyNumberFormat="1" applyFont="1" applyAlignment="1">
      <alignment horizontal="center" vertical="top"/>
    </xf>
    <xf numFmtId="2" fontId="10" fillId="0" borderId="0" xfId="0" applyNumberFormat="1" applyFont="1" applyAlignment="1">
      <alignment horizontal="center" vertical="top"/>
    </xf>
    <xf numFmtId="1" fontId="7" fillId="0" borderId="0" xfId="0" applyNumberFormat="1" applyFont="1" applyAlignment="1">
      <alignment vertical="top"/>
    </xf>
    <xf numFmtId="1" fontId="12" fillId="0" borderId="0" xfId="0" applyNumberFormat="1" applyFont="1" applyFill="1" applyAlignment="1">
      <alignment vertical="top"/>
    </xf>
    <xf numFmtId="1" fontId="10" fillId="0" borderId="0" xfId="0" applyNumberFormat="1" applyFont="1" applyFill="1" applyAlignment="1">
      <alignment vertical="top"/>
    </xf>
    <xf numFmtId="1" fontId="8" fillId="0" borderId="0" xfId="0" applyNumberFormat="1" applyFont="1" applyAlignment="1">
      <alignment horizontal="center" vertical="top"/>
    </xf>
    <xf numFmtId="166" fontId="8" fillId="0" borderId="0" xfId="0" applyNumberFormat="1" applyFont="1" applyAlignment="1">
      <alignment horizontal="center" vertical="top"/>
    </xf>
    <xf numFmtId="2" fontId="7" fillId="0" borderId="0" xfId="0" applyNumberFormat="1" applyFont="1"/>
    <xf numFmtId="166" fontId="7" fillId="0" borderId="0" xfId="0" applyNumberFormat="1" applyFont="1"/>
    <xf numFmtId="2" fontId="7" fillId="0" borderId="0" xfId="0" applyNumberFormat="1" applyFont="1" applyFill="1"/>
    <xf numFmtId="1" fontId="7" fillId="0" borderId="0" xfId="0" applyNumberFormat="1" applyFont="1"/>
    <xf numFmtId="166" fontId="7" fillId="2" borderId="0" xfId="0" applyNumberFormat="1" applyFont="1" applyFill="1"/>
    <xf numFmtId="2" fontId="7" fillId="2" borderId="0" xfId="0" applyNumberFormat="1" applyFont="1" applyFill="1"/>
    <xf numFmtId="2" fontId="11" fillId="2" borderId="0" xfId="0" applyNumberFormat="1" applyFont="1" applyFill="1"/>
    <xf numFmtId="1" fontId="1" fillId="2" borderId="0" xfId="0" applyNumberFormat="1" applyFont="1" applyFill="1"/>
    <xf numFmtId="166" fontId="1" fillId="2" borderId="0" xfId="0" applyNumberFormat="1" applyFont="1" applyFill="1"/>
    <xf numFmtId="2" fontId="1" fillId="2" borderId="0" xfId="0" applyNumberFormat="1" applyFont="1" applyFill="1"/>
    <xf numFmtId="0" fontId="11" fillId="2" borderId="0" xfId="0" applyFont="1" applyFill="1"/>
    <xf numFmtId="1" fontId="7" fillId="2" borderId="0" xfId="0" applyNumberFormat="1" applyFont="1" applyFill="1"/>
    <xf numFmtId="2" fontId="7" fillId="0" borderId="0" xfId="0" applyNumberFormat="1" applyFont="1" applyAlignment="1">
      <alignment wrapText="1"/>
    </xf>
    <xf numFmtId="2" fontId="7" fillId="0" borderId="0" xfId="0" applyNumberFormat="1" applyFont="1" applyFill="1" applyAlignment="1">
      <alignment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10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0" fontId="8" fillId="0" borderId="0" xfId="0" applyNumberFormat="1" applyFont="1" applyBorder="1" applyAlignment="1">
      <alignment vertical="center"/>
    </xf>
    <xf numFmtId="1" fontId="8" fillId="0" borderId="0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10" fontId="8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65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0" fontId="8" fillId="5" borderId="0" xfId="0" applyFont="1" applyFill="1" applyBorder="1"/>
    <xf numFmtId="8" fontId="8" fillId="5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10" fontId="6" fillId="0" borderId="0" xfId="0" applyNumberFormat="1" applyFont="1" applyFill="1"/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3" fillId="5" borderId="0" xfId="2" applyNumberFormat="1" applyFont="1" applyFill="1" applyBorder="1" applyAlignment="1" applyProtection="1">
      <alignment horizontal="center"/>
    </xf>
    <xf numFmtId="0" fontId="14" fillId="3" borderId="0" xfId="0" applyFont="1" applyFill="1" applyBorder="1" applyAlignment="1">
      <alignment horizontal="center"/>
    </xf>
    <xf numFmtId="0" fontId="8" fillId="5" borderId="0" xfId="2" applyNumberFormat="1" applyFont="1" applyFill="1" applyBorder="1" applyAlignment="1" applyProtection="1"/>
    <xf numFmtId="0" fontId="7" fillId="3" borderId="0" xfId="0" applyFont="1" applyFill="1" applyBorder="1"/>
    <xf numFmtId="1" fontId="7" fillId="3" borderId="0" xfId="0" applyNumberFormat="1" applyFont="1" applyFill="1" applyBorder="1"/>
    <xf numFmtId="0" fontId="8" fillId="5" borderId="0" xfId="0" applyFont="1" applyFill="1" applyBorder="1" applyAlignment="1">
      <alignment vertical="top" wrapText="1"/>
    </xf>
    <xf numFmtId="0" fontId="8" fillId="6" borderId="0" xfId="2" applyNumberFormat="1" applyFont="1" applyFill="1" applyBorder="1" applyAlignment="1" applyProtection="1"/>
    <xf numFmtId="10" fontId="7" fillId="3" borderId="0" xfId="1" applyNumberFormat="1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2" fontId="8" fillId="0" borderId="0" xfId="0" applyNumberFormat="1" applyFont="1" applyAlignment="1">
      <alignment horizontal="center" vertical="top" wrapText="1"/>
    </xf>
    <xf numFmtId="1" fontId="8" fillId="0" borderId="0" xfId="0" applyNumberFormat="1" applyFont="1" applyFill="1" applyAlignment="1">
      <alignment horizontal="center" vertical="top" wrapText="1"/>
    </xf>
    <xf numFmtId="2" fontId="8" fillId="0" borderId="0" xfId="0" applyNumberFormat="1" applyFont="1" applyFill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L60"/>
  <sheetViews>
    <sheetView tabSelected="1" workbookViewId="0">
      <selection activeCell="B36" sqref="B36"/>
    </sheetView>
  </sheetViews>
  <sheetFormatPr defaultColWidth="8.85546875" defaultRowHeight="15" x14ac:dyDescent="0.25"/>
  <cols>
    <col min="1" max="1" width="26.28515625" style="86" customWidth="1"/>
    <col min="2" max="2" width="9.140625" style="92" customWidth="1"/>
    <col min="3" max="3" width="64.42578125" style="86" customWidth="1"/>
    <col min="4" max="4" width="29.28515625" style="86" customWidth="1"/>
    <col min="5" max="5" width="8.85546875" style="87"/>
    <col min="6" max="6" width="57.140625" style="86" customWidth="1"/>
    <col min="7" max="7" width="8.7109375" style="86"/>
    <col min="8" max="9" width="8.85546875" style="85"/>
    <col min="10" max="10" width="9.140625" style="85" customWidth="1"/>
    <col min="11" max="11" width="9.140625" style="85" bestFit="1" customWidth="1"/>
    <col min="12" max="16384" width="8.85546875" style="85"/>
  </cols>
  <sheetData>
    <row r="1" spans="1:12" s="96" customFormat="1" ht="18.75" x14ac:dyDescent="0.3">
      <c r="A1" s="93" t="s">
        <v>175</v>
      </c>
      <c r="B1" s="100" t="s">
        <v>18</v>
      </c>
      <c r="C1" s="93" t="s">
        <v>19</v>
      </c>
      <c r="D1" s="93" t="s">
        <v>175</v>
      </c>
      <c r="E1" s="94" t="s">
        <v>18</v>
      </c>
      <c r="F1" s="93" t="s">
        <v>19</v>
      </c>
      <c r="G1" s="94"/>
      <c r="H1" s="95"/>
      <c r="I1" s="95"/>
      <c r="J1" s="95"/>
      <c r="K1" s="101"/>
    </row>
    <row r="2" spans="1:12" ht="15.75" x14ac:dyDescent="0.25">
      <c r="A2" s="86" t="s">
        <v>68</v>
      </c>
      <c r="B2" s="90"/>
      <c r="C2" s="86" t="s">
        <v>68</v>
      </c>
      <c r="D2" s="87" t="s">
        <v>179</v>
      </c>
      <c r="E2" s="102"/>
      <c r="F2" s="87" t="s">
        <v>112</v>
      </c>
      <c r="H2" s="84"/>
      <c r="I2" s="84"/>
      <c r="J2" s="84"/>
      <c r="K2" s="103"/>
      <c r="L2" s="88"/>
    </row>
    <row r="3" spans="1:12" x14ac:dyDescent="0.25">
      <c r="A3" s="86" t="s">
        <v>0</v>
      </c>
      <c r="B3" s="90"/>
      <c r="C3" s="86" t="s">
        <v>9</v>
      </c>
      <c r="D3" s="87" t="s">
        <v>174</v>
      </c>
      <c r="E3" s="102"/>
      <c r="F3" s="87" t="s">
        <v>113</v>
      </c>
      <c r="H3" s="84"/>
      <c r="I3" s="84"/>
      <c r="J3" s="84"/>
      <c r="K3" s="103"/>
    </row>
    <row r="4" spans="1:12" ht="13.9" customHeight="1" x14ac:dyDescent="0.25">
      <c r="A4" s="86" t="s">
        <v>1</v>
      </c>
      <c r="B4" s="90"/>
      <c r="C4" s="86" t="s">
        <v>10</v>
      </c>
      <c r="D4" s="87" t="s">
        <v>124</v>
      </c>
      <c r="E4" s="102"/>
      <c r="F4" s="87" t="s">
        <v>114</v>
      </c>
      <c r="H4" s="84"/>
      <c r="I4" s="84"/>
      <c r="J4" s="84"/>
      <c r="K4" s="104"/>
      <c r="L4" s="89"/>
    </row>
    <row r="5" spans="1:12" x14ac:dyDescent="0.25">
      <c r="A5" s="86" t="s">
        <v>2</v>
      </c>
      <c r="B5" s="90"/>
      <c r="C5" s="86" t="s">
        <v>11</v>
      </c>
      <c r="D5" s="87"/>
      <c r="H5" s="84"/>
      <c r="I5" s="84"/>
      <c r="J5" s="84"/>
      <c r="K5" s="103"/>
    </row>
    <row r="6" spans="1:12" x14ac:dyDescent="0.25">
      <c r="A6" s="86" t="s">
        <v>3</v>
      </c>
      <c r="B6" s="90"/>
      <c r="C6" s="86" t="s">
        <v>12</v>
      </c>
      <c r="D6" s="87"/>
      <c r="G6" s="87"/>
      <c r="H6" s="84"/>
      <c r="I6" s="84"/>
      <c r="J6" s="84"/>
      <c r="K6" s="103"/>
    </row>
    <row r="7" spans="1:12" x14ac:dyDescent="0.25">
      <c r="A7" s="86" t="s">
        <v>4</v>
      </c>
      <c r="B7" s="105"/>
      <c r="C7" s="86" t="s">
        <v>13</v>
      </c>
      <c r="D7" s="87"/>
      <c r="G7" s="87"/>
      <c r="H7" s="84"/>
      <c r="I7" s="84"/>
      <c r="J7" s="84"/>
      <c r="K7" s="103"/>
    </row>
    <row r="8" spans="1:12" x14ac:dyDescent="0.25">
      <c r="A8" s="87" t="s">
        <v>116</v>
      </c>
      <c r="B8" s="106"/>
      <c r="C8" s="86" t="s">
        <v>115</v>
      </c>
      <c r="D8" s="87"/>
      <c r="G8" s="87"/>
      <c r="H8" s="84"/>
      <c r="I8" s="84"/>
      <c r="J8" s="84"/>
      <c r="K8" s="103"/>
    </row>
    <row r="9" spans="1:12" x14ac:dyDescent="0.25">
      <c r="A9" s="87" t="s">
        <v>118</v>
      </c>
      <c r="B9" s="106"/>
      <c r="C9" s="86" t="s">
        <v>117</v>
      </c>
      <c r="D9" s="87"/>
      <c r="F9" s="87"/>
      <c r="G9" s="87"/>
      <c r="H9" s="84"/>
      <c r="I9" s="84"/>
      <c r="J9" s="84"/>
      <c r="K9" s="103"/>
    </row>
    <row r="10" spans="1:12" x14ac:dyDescent="0.25">
      <c r="A10" s="86" t="s">
        <v>5</v>
      </c>
      <c r="B10" s="90"/>
      <c r="C10" s="86" t="s">
        <v>14</v>
      </c>
      <c r="G10" s="87"/>
      <c r="H10" s="84"/>
      <c r="I10" s="84"/>
      <c r="J10" s="84"/>
      <c r="K10" s="103"/>
    </row>
    <row r="11" spans="1:12" x14ac:dyDescent="0.25">
      <c r="A11" s="86" t="s">
        <v>6</v>
      </c>
      <c r="B11" s="106"/>
      <c r="C11" s="86" t="s">
        <v>15</v>
      </c>
      <c r="G11" s="87"/>
      <c r="H11" s="84"/>
      <c r="I11" s="84"/>
      <c r="J11" s="84"/>
      <c r="K11" s="103"/>
    </row>
    <row r="12" spans="1:12" x14ac:dyDescent="0.25">
      <c r="A12" s="86" t="s">
        <v>7</v>
      </c>
      <c r="B12" s="90"/>
      <c r="C12" s="86" t="s">
        <v>16</v>
      </c>
      <c r="G12" s="87"/>
      <c r="H12" s="84"/>
      <c r="I12" s="84"/>
      <c r="J12" s="84"/>
      <c r="K12" s="107"/>
    </row>
    <row r="13" spans="1:12" x14ac:dyDescent="0.25">
      <c r="A13" s="86" t="s">
        <v>8</v>
      </c>
      <c r="B13" s="90"/>
      <c r="C13" s="86" t="s">
        <v>17</v>
      </c>
    </row>
    <row r="14" spans="1:12" x14ac:dyDescent="0.25">
      <c r="A14" s="86" t="s">
        <v>41</v>
      </c>
      <c r="B14" s="90"/>
      <c r="C14" s="86" t="s">
        <v>54</v>
      </c>
    </row>
    <row r="15" spans="1:12" x14ac:dyDescent="0.25">
      <c r="A15" s="86" t="s">
        <v>43</v>
      </c>
      <c r="B15" s="90"/>
      <c r="C15" s="86" t="s">
        <v>55</v>
      </c>
    </row>
    <row r="16" spans="1:12" x14ac:dyDescent="0.25">
      <c r="A16" s="86" t="s">
        <v>45</v>
      </c>
      <c r="B16" s="90"/>
      <c r="C16" s="86" t="s">
        <v>56</v>
      </c>
    </row>
    <row r="17" spans="1:3" x14ac:dyDescent="0.25">
      <c r="A17" s="86" t="s">
        <v>47</v>
      </c>
      <c r="B17" s="90"/>
      <c r="C17" s="86" t="s">
        <v>57</v>
      </c>
    </row>
    <row r="18" spans="1:3" x14ac:dyDescent="0.25">
      <c r="A18" s="86" t="s">
        <v>49</v>
      </c>
      <c r="B18" s="90"/>
      <c r="C18" s="86" t="s">
        <v>58</v>
      </c>
    </row>
    <row r="19" spans="1:3" x14ac:dyDescent="0.25">
      <c r="A19" s="86" t="s">
        <v>51</v>
      </c>
      <c r="B19" s="90"/>
      <c r="C19" s="86" t="s">
        <v>59</v>
      </c>
    </row>
    <row r="20" spans="1:3" x14ac:dyDescent="0.25">
      <c r="A20" s="86" t="s">
        <v>53</v>
      </c>
      <c r="B20" s="105"/>
      <c r="C20" s="86" t="s">
        <v>60</v>
      </c>
    </row>
    <row r="21" spans="1:3" x14ac:dyDescent="0.25">
      <c r="A21" s="86" t="s">
        <v>42</v>
      </c>
      <c r="B21" s="90"/>
      <c r="C21" s="86" t="s">
        <v>61</v>
      </c>
    </row>
    <row r="22" spans="1:3" x14ac:dyDescent="0.25">
      <c r="A22" s="86" t="s">
        <v>44</v>
      </c>
      <c r="B22" s="90"/>
      <c r="C22" s="86" t="s">
        <v>62</v>
      </c>
    </row>
    <row r="23" spans="1:3" x14ac:dyDescent="0.25">
      <c r="A23" s="86" t="s">
        <v>46</v>
      </c>
      <c r="B23" s="90"/>
      <c r="C23" s="86" t="s">
        <v>63</v>
      </c>
    </row>
    <row r="24" spans="1:3" x14ac:dyDescent="0.25">
      <c r="A24" s="86" t="s">
        <v>48</v>
      </c>
      <c r="B24" s="90"/>
      <c r="C24" s="86" t="s">
        <v>64</v>
      </c>
    </row>
    <row r="25" spans="1:3" x14ac:dyDescent="0.25">
      <c r="A25" s="86" t="s">
        <v>50</v>
      </c>
      <c r="B25" s="90"/>
      <c r="C25" s="86" t="s">
        <v>65</v>
      </c>
    </row>
    <row r="26" spans="1:3" x14ac:dyDescent="0.25">
      <c r="A26" s="86" t="s">
        <v>52</v>
      </c>
      <c r="B26" s="90"/>
      <c r="C26" s="86" t="s">
        <v>66</v>
      </c>
    </row>
    <row r="27" spans="1:3" x14ac:dyDescent="0.25">
      <c r="A27" s="86" t="s">
        <v>111</v>
      </c>
      <c r="B27" s="90"/>
      <c r="C27" s="86" t="s">
        <v>67</v>
      </c>
    </row>
    <row r="28" spans="1:3" x14ac:dyDescent="0.25">
      <c r="A28" s="86" t="s">
        <v>22</v>
      </c>
      <c r="B28" s="105"/>
      <c r="C28" s="86" t="s">
        <v>20</v>
      </c>
    </row>
    <row r="29" spans="1:3" x14ac:dyDescent="0.25">
      <c r="A29" s="86" t="s">
        <v>21</v>
      </c>
      <c r="B29" s="105"/>
      <c r="C29" s="86" t="s">
        <v>23</v>
      </c>
    </row>
    <row r="30" spans="1:3" x14ac:dyDescent="0.25">
      <c r="A30" s="86" t="s">
        <v>27</v>
      </c>
      <c r="B30" s="90"/>
      <c r="C30" s="86" t="s">
        <v>24</v>
      </c>
    </row>
    <row r="31" spans="1:3" x14ac:dyDescent="0.25">
      <c r="A31" s="86" t="s">
        <v>28</v>
      </c>
      <c r="B31" s="90"/>
      <c r="C31" s="86" t="s">
        <v>25</v>
      </c>
    </row>
    <row r="32" spans="1:3" x14ac:dyDescent="0.25">
      <c r="A32" s="86" t="s">
        <v>34</v>
      </c>
      <c r="B32" s="90"/>
      <c r="C32" s="86" t="s">
        <v>26</v>
      </c>
    </row>
    <row r="33" spans="1:3" x14ac:dyDescent="0.25">
      <c r="A33" s="86" t="s">
        <v>29</v>
      </c>
      <c r="B33" s="90"/>
      <c r="C33" s="86" t="s">
        <v>31</v>
      </c>
    </row>
    <row r="34" spans="1:3" x14ac:dyDescent="0.25">
      <c r="A34" s="86" t="s">
        <v>30</v>
      </c>
      <c r="B34" s="105"/>
      <c r="C34" s="86" t="s">
        <v>32</v>
      </c>
    </row>
    <row r="35" spans="1:3" x14ac:dyDescent="0.25">
      <c r="A35" s="86" t="s">
        <v>33</v>
      </c>
      <c r="B35" s="90"/>
      <c r="C35" s="86" t="s">
        <v>35</v>
      </c>
    </row>
    <row r="36" spans="1:3" x14ac:dyDescent="0.25">
      <c r="A36" s="87" t="s">
        <v>176</v>
      </c>
      <c r="B36" s="90"/>
    </row>
    <row r="37" spans="1:3" x14ac:dyDescent="0.25">
      <c r="A37" s="86" t="s">
        <v>69</v>
      </c>
      <c r="B37" s="106"/>
    </row>
    <row r="38" spans="1:3" x14ac:dyDescent="0.25">
      <c r="A38" s="86" t="s">
        <v>70</v>
      </c>
      <c r="B38" s="90"/>
    </row>
    <row r="39" spans="1:3" x14ac:dyDescent="0.25">
      <c r="A39" s="86" t="s">
        <v>71</v>
      </c>
      <c r="B39" s="90"/>
    </row>
    <row r="40" spans="1:3" x14ac:dyDescent="0.25">
      <c r="A40" s="86" t="s">
        <v>72</v>
      </c>
      <c r="B40" s="90"/>
    </row>
    <row r="41" spans="1:3" x14ac:dyDescent="0.25">
      <c r="A41" s="86" t="s">
        <v>73</v>
      </c>
      <c r="B41" s="90"/>
    </row>
    <row r="42" spans="1:3" x14ac:dyDescent="0.25">
      <c r="A42" s="86" t="s">
        <v>74</v>
      </c>
      <c r="B42" s="90"/>
    </row>
    <row r="43" spans="1:3" x14ac:dyDescent="0.25">
      <c r="A43" s="86" t="s">
        <v>75</v>
      </c>
      <c r="B43" s="90"/>
    </row>
    <row r="44" spans="1:3" x14ac:dyDescent="0.25">
      <c r="A44" s="86" t="s">
        <v>76</v>
      </c>
      <c r="B44" s="90"/>
    </row>
    <row r="45" spans="1:3" x14ac:dyDescent="0.25">
      <c r="A45" s="86" t="s">
        <v>77</v>
      </c>
      <c r="B45" s="90"/>
    </row>
    <row r="46" spans="1:3" x14ac:dyDescent="0.25">
      <c r="A46" s="86" t="s">
        <v>79</v>
      </c>
      <c r="B46" s="106"/>
    </row>
    <row r="47" spans="1:3" x14ac:dyDescent="0.25">
      <c r="A47" s="86" t="s">
        <v>78</v>
      </c>
      <c r="B47" s="106"/>
    </row>
    <row r="48" spans="1:3" x14ac:dyDescent="0.25">
      <c r="A48" s="86" t="s">
        <v>80</v>
      </c>
      <c r="B48" s="106"/>
    </row>
    <row r="49" spans="1:2" x14ac:dyDescent="0.25">
      <c r="A49" s="86" t="s">
        <v>81</v>
      </c>
      <c r="B49" s="106"/>
    </row>
    <row r="50" spans="1:2" x14ac:dyDescent="0.25">
      <c r="A50" s="86" t="s">
        <v>82</v>
      </c>
      <c r="B50" s="106"/>
    </row>
    <row r="51" spans="1:2" x14ac:dyDescent="0.25">
      <c r="A51" s="86" t="s">
        <v>83</v>
      </c>
      <c r="B51" s="106"/>
    </row>
    <row r="52" spans="1:2" x14ac:dyDescent="0.25">
      <c r="A52" s="86" t="s">
        <v>84</v>
      </c>
      <c r="B52" s="90"/>
    </row>
    <row r="53" spans="1:2" x14ac:dyDescent="0.25">
      <c r="A53" s="86" t="s">
        <v>85</v>
      </c>
      <c r="B53" s="90"/>
    </row>
    <row r="54" spans="1:2" x14ac:dyDescent="0.25">
      <c r="A54" s="86" t="s">
        <v>86</v>
      </c>
      <c r="B54" s="90"/>
    </row>
    <row r="55" spans="1:2" x14ac:dyDescent="0.25">
      <c r="A55" s="86" t="s">
        <v>87</v>
      </c>
      <c r="B55" s="90"/>
    </row>
    <row r="56" spans="1:2" x14ac:dyDescent="0.25">
      <c r="A56" s="86" t="s">
        <v>88</v>
      </c>
      <c r="B56" s="90"/>
    </row>
    <row r="57" spans="1:2" x14ac:dyDescent="0.25">
      <c r="A57" s="86" t="s">
        <v>89</v>
      </c>
      <c r="B57" s="90"/>
    </row>
    <row r="58" spans="1:2" x14ac:dyDescent="0.25">
      <c r="A58" s="86" t="s">
        <v>90</v>
      </c>
      <c r="B58" s="106"/>
    </row>
    <row r="59" spans="1:2" x14ac:dyDescent="0.25">
      <c r="A59" s="86" t="s">
        <v>119</v>
      </c>
      <c r="B59" s="106"/>
    </row>
    <row r="60" spans="1:2" ht="45" x14ac:dyDescent="0.25">
      <c r="A60" s="8" t="s">
        <v>123</v>
      </c>
      <c r="B60" s="9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"/>
  <sheetViews>
    <sheetView topLeftCell="A38" zoomScaleNormal="100" workbookViewId="0">
      <selection activeCell="B51" sqref="B51"/>
    </sheetView>
  </sheetViews>
  <sheetFormatPr defaultColWidth="8.85546875" defaultRowHeight="15" x14ac:dyDescent="0.2"/>
  <cols>
    <col min="1" max="1" width="68.140625" style="58" customWidth="1"/>
    <col min="2" max="2" width="12.7109375" style="58" customWidth="1"/>
    <col min="3" max="3" width="16.7109375" style="58" customWidth="1"/>
    <col min="4" max="6" width="8.85546875" style="58" bestFit="1" customWidth="1"/>
    <col min="7" max="7" width="8.7109375" style="58"/>
    <col min="8" max="8" width="31.7109375" style="58" customWidth="1"/>
    <col min="9" max="9" width="24" style="62" bestFit="1" customWidth="1"/>
    <col min="10" max="10" width="8.7109375" style="58"/>
    <col min="11" max="16384" width="8.85546875" style="70"/>
  </cols>
  <sheetData>
    <row r="1" spans="1:11" x14ac:dyDescent="0.2">
      <c r="B1" s="62"/>
      <c r="I1" s="58"/>
    </row>
    <row r="2" spans="1:11" ht="12.6" customHeight="1" x14ac:dyDescent="0.2">
      <c r="A2" s="108" t="s">
        <v>132</v>
      </c>
      <c r="B2" s="71"/>
      <c r="I2" s="58"/>
    </row>
    <row r="3" spans="1:11" s="73" customFormat="1" x14ac:dyDescent="0.2">
      <c r="A3" s="108"/>
      <c r="B3" s="72"/>
      <c r="C3" s="65"/>
      <c r="D3" s="65"/>
      <c r="E3" s="65"/>
      <c r="F3" s="65"/>
      <c r="G3" s="65"/>
      <c r="H3" s="65"/>
      <c r="I3" s="65"/>
      <c r="J3" s="65"/>
    </row>
    <row r="4" spans="1:11" s="73" customFormat="1" x14ac:dyDescent="0.2">
      <c r="A4" s="65" t="s">
        <v>177</v>
      </c>
      <c r="B4" s="72">
        <f>'Import SSP'!E2</f>
        <v>0</v>
      </c>
      <c r="C4" s="65"/>
      <c r="D4" s="65"/>
      <c r="E4" s="65"/>
      <c r="F4" s="65"/>
      <c r="G4" s="65"/>
      <c r="H4" s="65"/>
      <c r="I4" s="65"/>
      <c r="J4" s="65"/>
    </row>
    <row r="5" spans="1:11" s="73" customFormat="1" x14ac:dyDescent="0.2">
      <c r="A5" s="65" t="s">
        <v>133</v>
      </c>
      <c r="B5" s="72">
        <f>'Import SSP'!E3</f>
        <v>0</v>
      </c>
      <c r="C5" s="65"/>
      <c r="D5" s="65"/>
      <c r="E5" s="65"/>
      <c r="F5" s="65"/>
      <c r="G5" s="65"/>
      <c r="H5" s="65"/>
      <c r="I5" s="65"/>
      <c r="J5" s="65"/>
    </row>
    <row r="6" spans="1:11" s="73" customFormat="1" x14ac:dyDescent="0.2">
      <c r="A6" s="65" t="s">
        <v>134</v>
      </c>
      <c r="B6" s="72">
        <f>'Import SSP'!E4</f>
        <v>0</v>
      </c>
      <c r="C6" s="65"/>
      <c r="D6" s="65"/>
      <c r="E6" s="65"/>
      <c r="F6" s="65"/>
      <c r="G6" s="65"/>
      <c r="H6" s="65"/>
      <c r="I6" s="65"/>
      <c r="J6" s="65"/>
    </row>
    <row r="7" spans="1:11" s="73" customFormat="1" x14ac:dyDescent="0.2">
      <c r="A7" s="65"/>
      <c r="B7" s="72"/>
      <c r="C7" s="65"/>
      <c r="D7" s="65"/>
      <c r="E7" s="65"/>
      <c r="F7" s="65"/>
      <c r="G7" s="65"/>
      <c r="H7" s="65"/>
      <c r="I7" s="65"/>
      <c r="J7" s="65"/>
    </row>
    <row r="8" spans="1:11" s="73" customFormat="1" ht="12.6" customHeight="1" x14ac:dyDescent="0.2">
      <c r="A8" s="109" t="s">
        <v>158</v>
      </c>
      <c r="B8" s="112" t="s">
        <v>18</v>
      </c>
      <c r="C8" s="111" t="s">
        <v>140</v>
      </c>
      <c r="D8" s="65"/>
      <c r="E8" s="65"/>
      <c r="F8" s="65"/>
      <c r="G8" s="65"/>
      <c r="H8" s="65"/>
      <c r="I8" s="64"/>
      <c r="J8" s="65"/>
    </row>
    <row r="9" spans="1:11" s="73" customFormat="1" ht="13.5" customHeight="1" x14ac:dyDescent="0.2">
      <c r="A9" s="109"/>
      <c r="B9" s="112"/>
      <c r="C9" s="111"/>
      <c r="D9" s="65"/>
      <c r="E9" s="65"/>
      <c r="F9" s="65"/>
      <c r="G9" s="65"/>
      <c r="H9" s="65"/>
      <c r="I9" s="65"/>
      <c r="J9" s="65"/>
    </row>
    <row r="10" spans="1:11" s="73" customFormat="1" ht="12.6" customHeight="1" x14ac:dyDescent="0.2">
      <c r="A10" s="58" t="s">
        <v>135</v>
      </c>
      <c r="B10" s="66">
        <f>IF('Import SSP'!B4=0,0,'Import SSP'!B3/'Import SSP'!B4*100)</f>
        <v>0</v>
      </c>
      <c r="C10" s="66">
        <f>IF(B18=0,0,'Import SSP'!B4/B18*100)</f>
        <v>0</v>
      </c>
      <c r="D10" s="65"/>
      <c r="E10" s="65"/>
      <c r="F10" s="65"/>
      <c r="G10" s="65"/>
      <c r="H10" s="65"/>
      <c r="I10" s="65"/>
      <c r="J10" s="65"/>
    </row>
    <row r="11" spans="1:11" s="73" customFormat="1" ht="12.6" customHeight="1" x14ac:dyDescent="0.2">
      <c r="A11" s="65" t="s">
        <v>136</v>
      </c>
      <c r="B11" s="66">
        <f>IF('Import SSP'!B11=0,0,'Import SSP'!B10/'Import SSP'!B11*100)</f>
        <v>0</v>
      </c>
      <c r="C11" s="66">
        <f>IF(B18=0,0,'Import SSP'!B7/B18*100)</f>
        <v>0</v>
      </c>
      <c r="D11" s="65"/>
      <c r="E11" s="65"/>
      <c r="F11" s="65"/>
      <c r="G11" s="65"/>
      <c r="H11" s="65"/>
      <c r="I11" s="65"/>
      <c r="J11" s="65"/>
    </row>
    <row r="12" spans="1:11" s="73" customFormat="1" x14ac:dyDescent="0.2">
      <c r="A12" s="58" t="s">
        <v>137</v>
      </c>
      <c r="B12" s="66">
        <f>IF('Import SSP'!B13=0,0,'Import SSP'!B12/'Import SSP'!B13*100)</f>
        <v>0</v>
      </c>
      <c r="C12" s="66">
        <f>IF(B18=0,0,'Import SSP'!B7/B18*100)</f>
        <v>0</v>
      </c>
      <c r="D12" s="65"/>
      <c r="E12" s="65"/>
      <c r="F12" s="65"/>
      <c r="G12" s="65"/>
      <c r="H12" s="65"/>
      <c r="I12" s="65"/>
      <c r="J12" s="65"/>
    </row>
    <row r="13" spans="1:11" s="73" customFormat="1" x14ac:dyDescent="0.2">
      <c r="A13" s="58" t="s">
        <v>138</v>
      </c>
      <c r="B13" s="66">
        <f>IF('Import SSP'!B7=0,0,'Import SSP'!B6/'Import SSP'!B7*100)</f>
        <v>0</v>
      </c>
      <c r="C13" s="66">
        <f>IF(B18=0,0,'Import SSP'!B11/B18*100)</f>
        <v>0</v>
      </c>
      <c r="D13" s="65"/>
      <c r="E13" s="65"/>
      <c r="F13" s="65"/>
      <c r="G13" s="65"/>
      <c r="H13" s="65"/>
      <c r="I13" s="65"/>
      <c r="J13" s="65"/>
    </row>
    <row r="14" spans="1:11" s="73" customFormat="1" x14ac:dyDescent="0.2">
      <c r="A14" s="58" t="s">
        <v>139</v>
      </c>
      <c r="B14" s="66">
        <f>IF('Import SSP'!B7=0,0,'Import SSP'!B5/'Import SSP'!B7*100)</f>
        <v>0</v>
      </c>
      <c r="C14" s="66">
        <f>IF(B19=0,0,'Import SSP'!B7/B18*100)</f>
        <v>0</v>
      </c>
      <c r="D14" s="65"/>
      <c r="E14" s="65"/>
      <c r="F14" s="65"/>
      <c r="G14" s="65"/>
      <c r="H14" s="65"/>
      <c r="I14" s="65"/>
      <c r="J14" s="65"/>
    </row>
    <row r="15" spans="1:11" s="73" customFormat="1" ht="12.6" customHeight="1" x14ac:dyDescent="0.2">
      <c r="A15" s="65" t="s">
        <v>141</v>
      </c>
      <c r="B15" s="67" t="e">
        <f>'Attack rate'!G9</f>
        <v>#DIV/0!</v>
      </c>
      <c r="C15" s="74">
        <f>'Attack rate'!C9</f>
        <v>0</v>
      </c>
      <c r="D15" s="58"/>
      <c r="E15" s="58"/>
      <c r="F15" s="58"/>
      <c r="G15" s="58"/>
      <c r="H15" s="59"/>
      <c r="I15" s="60"/>
      <c r="J15" s="61"/>
      <c r="K15" s="70"/>
    </row>
    <row r="16" spans="1:11" s="73" customFormat="1" ht="12.6" customHeight="1" x14ac:dyDescent="0.2">
      <c r="A16" s="65"/>
      <c r="B16" s="74"/>
      <c r="C16" s="74"/>
      <c r="D16" s="58"/>
      <c r="E16" s="58"/>
      <c r="F16" s="58"/>
      <c r="G16" s="58"/>
      <c r="H16" s="59"/>
      <c r="I16" s="60"/>
      <c r="J16" s="61"/>
      <c r="K16" s="70"/>
    </row>
    <row r="17" spans="1:10" x14ac:dyDescent="0.2">
      <c r="A17" s="75" t="s">
        <v>142</v>
      </c>
      <c r="B17" s="61"/>
      <c r="C17" s="61"/>
      <c r="D17" s="61"/>
      <c r="E17" s="61"/>
      <c r="F17" s="61"/>
      <c r="G17" s="61"/>
      <c r="H17" s="59"/>
      <c r="I17" s="60"/>
      <c r="J17" s="61"/>
    </row>
    <row r="18" spans="1:10" x14ac:dyDescent="0.2">
      <c r="A18" s="58" t="s">
        <v>143</v>
      </c>
      <c r="B18" s="76">
        <f>'Import SSP'!B2</f>
        <v>0</v>
      </c>
      <c r="C18" s="62"/>
      <c r="I18" s="58"/>
    </row>
    <row r="19" spans="1:10" x14ac:dyDescent="0.2">
      <c r="A19" s="58" t="s">
        <v>144</v>
      </c>
      <c r="B19" s="63">
        <f>'Import SSP'!B28</f>
        <v>0</v>
      </c>
      <c r="C19" s="64"/>
      <c r="D19" s="65"/>
      <c r="I19" s="58"/>
    </row>
    <row r="20" spans="1:10" x14ac:dyDescent="0.2">
      <c r="A20" s="75" t="s">
        <v>148</v>
      </c>
      <c r="B20" s="63"/>
      <c r="C20" s="64"/>
      <c r="D20" s="65"/>
      <c r="I20" s="58"/>
    </row>
    <row r="21" spans="1:10" x14ac:dyDescent="0.2">
      <c r="A21" s="77">
        <v>5</v>
      </c>
      <c r="B21" s="63">
        <f>'Import SSP'!B37</f>
        <v>0</v>
      </c>
      <c r="C21" s="64"/>
      <c r="D21" s="65"/>
      <c r="I21" s="58"/>
    </row>
    <row r="22" spans="1:10" x14ac:dyDescent="0.2">
      <c r="A22" s="77">
        <v>6</v>
      </c>
      <c r="B22" s="63">
        <f>'Import SSP'!B38</f>
        <v>0</v>
      </c>
      <c r="C22" s="64"/>
      <c r="D22" s="65"/>
      <c r="I22" s="58"/>
    </row>
    <row r="23" spans="1:10" x14ac:dyDescent="0.2">
      <c r="A23" s="77">
        <v>7</v>
      </c>
      <c r="B23" s="63">
        <f>'Import SSP'!B39</f>
        <v>0</v>
      </c>
      <c r="C23" s="64"/>
      <c r="D23" s="65"/>
      <c r="I23" s="58"/>
    </row>
    <row r="24" spans="1:10" x14ac:dyDescent="0.2">
      <c r="A24" s="77">
        <v>8</v>
      </c>
      <c r="B24" s="63">
        <f>'Import SSP'!B40</f>
        <v>0</v>
      </c>
      <c r="C24" s="64"/>
      <c r="D24" s="65"/>
      <c r="I24" s="58"/>
    </row>
    <row r="25" spans="1:10" x14ac:dyDescent="0.2">
      <c r="A25" s="77">
        <v>9</v>
      </c>
      <c r="B25" s="63">
        <f>'Import SSP'!B41</f>
        <v>0</v>
      </c>
      <c r="C25" s="64"/>
      <c r="D25" s="65"/>
      <c r="I25" s="58"/>
    </row>
    <row r="26" spans="1:10" x14ac:dyDescent="0.2">
      <c r="A26" s="77">
        <v>10</v>
      </c>
      <c r="B26" s="63">
        <f>'Import SSP'!B42</f>
        <v>0</v>
      </c>
      <c r="C26" s="64"/>
      <c r="D26" s="65"/>
      <c r="I26" s="58"/>
    </row>
    <row r="27" spans="1:10" x14ac:dyDescent="0.2">
      <c r="A27" s="77">
        <v>11</v>
      </c>
      <c r="B27" s="63">
        <f>'Import SSP'!B43</f>
        <v>0</v>
      </c>
      <c r="C27" s="64"/>
      <c r="D27" s="65"/>
      <c r="I27" s="58"/>
    </row>
    <row r="28" spans="1:10" x14ac:dyDescent="0.2">
      <c r="A28" s="77">
        <v>12</v>
      </c>
      <c r="B28" s="63">
        <f>'Import SSP'!B44</f>
        <v>0</v>
      </c>
      <c r="C28" s="64"/>
      <c r="D28" s="65"/>
      <c r="I28" s="58"/>
    </row>
    <row r="29" spans="1:10" x14ac:dyDescent="0.2">
      <c r="A29" s="77">
        <v>13</v>
      </c>
      <c r="B29" s="63">
        <f>'Import SSP'!B45</f>
        <v>0</v>
      </c>
      <c r="C29" s="64"/>
      <c r="D29" s="65"/>
      <c r="I29" s="58"/>
    </row>
    <row r="30" spans="1:10" x14ac:dyDescent="0.2">
      <c r="A30" s="77">
        <v>14</v>
      </c>
      <c r="B30" s="63">
        <f>'Import SSP'!B46</f>
        <v>0</v>
      </c>
      <c r="C30" s="64"/>
      <c r="D30" s="65"/>
      <c r="I30" s="58"/>
    </row>
    <row r="31" spans="1:10" x14ac:dyDescent="0.2">
      <c r="A31" s="77">
        <v>15</v>
      </c>
      <c r="B31" s="63">
        <f>'Import SSP'!B47</f>
        <v>0</v>
      </c>
      <c r="C31" s="64"/>
      <c r="D31" s="65"/>
      <c r="I31" s="58"/>
    </row>
    <row r="32" spans="1:10" x14ac:dyDescent="0.2">
      <c r="A32" s="77">
        <v>16</v>
      </c>
      <c r="B32" s="63">
        <f>'Import SSP'!B48</f>
        <v>0</v>
      </c>
      <c r="C32" s="64"/>
      <c r="D32" s="65"/>
      <c r="I32" s="58"/>
    </row>
    <row r="33" spans="1:10" x14ac:dyDescent="0.2">
      <c r="A33" s="77">
        <v>17</v>
      </c>
      <c r="B33" s="63">
        <f>'Import SSP'!B49</f>
        <v>0</v>
      </c>
      <c r="C33" s="64"/>
      <c r="D33" s="65"/>
      <c r="I33" s="58"/>
    </row>
    <row r="34" spans="1:10" x14ac:dyDescent="0.2">
      <c r="A34" s="77">
        <v>18</v>
      </c>
      <c r="B34" s="63">
        <f>'Import SSP'!B50</f>
        <v>0</v>
      </c>
      <c r="C34" s="64"/>
      <c r="D34" s="65"/>
      <c r="I34" s="58"/>
    </row>
    <row r="35" spans="1:10" x14ac:dyDescent="0.2">
      <c r="A35" s="77" t="s">
        <v>157</v>
      </c>
      <c r="B35" s="63">
        <f>'Import SSP'!B51</f>
        <v>0</v>
      </c>
      <c r="C35" s="64"/>
      <c r="D35" s="65"/>
      <c r="I35" s="58"/>
    </row>
    <row r="36" spans="1:10" x14ac:dyDescent="0.2">
      <c r="A36" s="75" t="s">
        <v>149</v>
      </c>
      <c r="B36" s="63"/>
      <c r="C36" s="64"/>
      <c r="D36" s="65"/>
      <c r="I36" s="58"/>
    </row>
    <row r="37" spans="1:10" x14ac:dyDescent="0.2">
      <c r="A37" s="77" t="s">
        <v>150</v>
      </c>
      <c r="B37" s="63">
        <f>'Import SSP'!B52</f>
        <v>0</v>
      </c>
      <c r="C37" s="64"/>
      <c r="D37" s="65"/>
      <c r="I37" s="58"/>
    </row>
    <row r="38" spans="1:10" x14ac:dyDescent="0.2">
      <c r="A38" s="77" t="s">
        <v>151</v>
      </c>
      <c r="B38" s="63">
        <f>'Import SSP'!B53</f>
        <v>0</v>
      </c>
      <c r="C38" s="64"/>
      <c r="D38" s="65"/>
      <c r="I38" s="58"/>
    </row>
    <row r="39" spans="1:10" x14ac:dyDescent="0.2">
      <c r="A39" s="77" t="s">
        <v>152</v>
      </c>
      <c r="B39" s="63">
        <f>'Import SSP'!B54</f>
        <v>0</v>
      </c>
      <c r="C39" s="64"/>
      <c r="D39" s="65"/>
      <c r="I39" s="58"/>
    </row>
    <row r="40" spans="1:10" x14ac:dyDescent="0.2">
      <c r="A40" s="77" t="s">
        <v>153</v>
      </c>
      <c r="B40" s="63">
        <f>'Import SSP'!B55</f>
        <v>0</v>
      </c>
      <c r="C40" s="64"/>
      <c r="D40" s="65"/>
      <c r="I40" s="58"/>
    </row>
    <row r="41" spans="1:10" x14ac:dyDescent="0.2">
      <c r="A41" s="77" t="s">
        <v>154</v>
      </c>
      <c r="B41" s="63">
        <f>'Import SSP'!B56</f>
        <v>0</v>
      </c>
      <c r="C41" s="64"/>
      <c r="D41" s="65"/>
      <c r="I41" s="58"/>
    </row>
    <row r="42" spans="1:10" x14ac:dyDescent="0.2">
      <c r="A42" s="77" t="s">
        <v>155</v>
      </c>
      <c r="B42" s="63">
        <f>'Import SSP'!B57</f>
        <v>0</v>
      </c>
      <c r="C42" s="64"/>
      <c r="D42" s="65"/>
      <c r="I42" s="58"/>
    </row>
    <row r="43" spans="1:10" x14ac:dyDescent="0.2">
      <c r="A43" s="77" t="s">
        <v>156</v>
      </c>
      <c r="B43" s="63">
        <f>'Import SSP'!B58</f>
        <v>0</v>
      </c>
      <c r="C43" s="64"/>
      <c r="D43" s="65"/>
      <c r="I43" s="58"/>
    </row>
    <row r="44" spans="1:10" x14ac:dyDescent="0.2">
      <c r="A44" s="77" t="s">
        <v>157</v>
      </c>
      <c r="B44" s="63">
        <f>'Import SSP'!B59</f>
        <v>0</v>
      </c>
      <c r="C44" s="64"/>
      <c r="D44" s="65"/>
      <c r="I44" s="58"/>
    </row>
    <row r="45" spans="1:10" ht="12.6" customHeight="1" x14ac:dyDescent="0.2">
      <c r="A45" s="58" t="s">
        <v>145</v>
      </c>
      <c r="B45" s="63">
        <f>'Import SSP'!B30</f>
        <v>0</v>
      </c>
      <c r="C45" s="63">
        <f>'Import SSP'!B31</f>
        <v>0</v>
      </c>
      <c r="D45" s="63">
        <f>'Import SSP'!B32</f>
        <v>0</v>
      </c>
      <c r="I45" s="58"/>
    </row>
    <row r="46" spans="1:10" x14ac:dyDescent="0.2">
      <c r="A46" s="58" t="s">
        <v>146</v>
      </c>
      <c r="B46" s="63">
        <f>('Import SSP'!B6+'Import SSP'!B5)</f>
        <v>0</v>
      </c>
      <c r="C46" s="64"/>
      <c r="D46" s="65"/>
      <c r="I46" s="58"/>
    </row>
    <row r="47" spans="1:10" s="73" customFormat="1" x14ac:dyDescent="0.2">
      <c r="A47" s="58"/>
      <c r="B47" s="58"/>
      <c r="C47" s="58"/>
      <c r="D47" s="58"/>
      <c r="E47" s="58"/>
      <c r="F47" s="58"/>
      <c r="G47" s="66"/>
      <c r="H47" s="64"/>
      <c r="I47" s="65"/>
      <c r="J47" s="65"/>
    </row>
    <row r="48" spans="1:10" x14ac:dyDescent="0.2">
      <c r="A48" s="75" t="s">
        <v>131</v>
      </c>
      <c r="B48" s="59"/>
      <c r="C48" s="60"/>
      <c r="I48" s="58"/>
    </row>
    <row r="49" spans="1:10" x14ac:dyDescent="0.2">
      <c r="A49" s="65" t="s">
        <v>121</v>
      </c>
      <c r="B49" s="79">
        <f>IF('Import SSP'!B34=0,0,'Import SSP'!B33/'Import SSP'!B34)</f>
        <v>0</v>
      </c>
      <c r="C49" s="63"/>
      <c r="I49" s="58"/>
    </row>
    <row r="50" spans="1:10" s="73" customFormat="1" x14ac:dyDescent="0.2">
      <c r="A50" s="58" t="s">
        <v>125</v>
      </c>
      <c r="B50" s="66">
        <f>IF(B18=0,0,'Import SSP'!B29/B18*100)</f>
        <v>0</v>
      </c>
      <c r="C50" s="64"/>
      <c r="D50" s="65"/>
      <c r="E50" s="58"/>
      <c r="F50" s="58"/>
      <c r="G50" s="58"/>
      <c r="H50" s="66"/>
      <c r="I50" s="64"/>
      <c r="J50" s="65"/>
    </row>
    <row r="51" spans="1:10" s="73" customFormat="1" ht="15.75" x14ac:dyDescent="0.2">
      <c r="A51" s="58" t="s">
        <v>122</v>
      </c>
      <c r="B51" s="118" t="e">
        <f>'Import SSP'!B29/'Import SSP'!B36</f>
        <v>#DIV/0!</v>
      </c>
      <c r="C51" s="64"/>
      <c r="D51" s="65"/>
      <c r="E51" s="58"/>
      <c r="F51" s="58"/>
      <c r="G51" s="58"/>
      <c r="H51" s="66"/>
      <c r="I51" s="64"/>
      <c r="J51" s="65"/>
    </row>
    <row r="52" spans="1:10" x14ac:dyDescent="0.2">
      <c r="A52" s="58" t="s">
        <v>120</v>
      </c>
      <c r="B52" s="66">
        <f>IF(B18=0,0,B19/B18*100)</f>
        <v>0</v>
      </c>
      <c r="C52" s="67"/>
      <c r="D52" s="65"/>
      <c r="E52" s="110"/>
      <c r="F52" s="110"/>
      <c r="G52" s="110"/>
      <c r="H52" s="110"/>
    </row>
    <row r="53" spans="1:10" x14ac:dyDescent="0.2">
      <c r="A53" s="65" t="s">
        <v>178</v>
      </c>
      <c r="B53" s="80" t="e">
        <f>'Averted Cavities'!B4</f>
        <v>#DIV/0!</v>
      </c>
      <c r="C53" s="81" t="e">
        <f>'Averted Cavities'!C4</f>
        <v>#DIV/0!</v>
      </c>
      <c r="I53" s="58"/>
    </row>
    <row r="54" spans="1:10" x14ac:dyDescent="0.2">
      <c r="A54" s="65" t="s">
        <v>147</v>
      </c>
      <c r="B54" s="82" t="e">
        <f>'Import SSP'!B60*'Impact Report'!B53</f>
        <v>#DIV/0!</v>
      </c>
      <c r="C54" s="83" t="e">
        <f>'Import SSP'!B60*'Impact Report'!C53</f>
        <v>#DIV/0!</v>
      </c>
      <c r="I54" s="58"/>
    </row>
    <row r="55" spans="1:10" x14ac:dyDescent="0.2">
      <c r="A55" s="66"/>
      <c r="B55" s="67"/>
      <c r="C55" s="65"/>
      <c r="D55" s="68"/>
      <c r="E55" s="68"/>
      <c r="F55" s="68"/>
      <c r="G55" s="68"/>
      <c r="H55" s="62"/>
      <c r="I55" s="58"/>
    </row>
    <row r="56" spans="1:10" x14ac:dyDescent="0.2">
      <c r="A56" s="68"/>
      <c r="B56" s="68"/>
      <c r="E56" s="68"/>
      <c r="F56" s="68"/>
      <c r="H56" s="62"/>
      <c r="I56" s="58"/>
    </row>
    <row r="57" spans="1:10" x14ac:dyDescent="0.2">
      <c r="A57" s="68"/>
      <c r="B57" s="68"/>
      <c r="E57" s="68"/>
      <c r="F57" s="68"/>
      <c r="H57" s="62"/>
      <c r="I57" s="58"/>
    </row>
    <row r="58" spans="1:10" x14ac:dyDescent="0.2">
      <c r="A58" s="68"/>
      <c r="B58" s="68"/>
      <c r="E58" s="68"/>
      <c r="F58" s="68"/>
      <c r="H58" s="62"/>
      <c r="I58" s="58"/>
    </row>
    <row r="59" spans="1:10" x14ac:dyDescent="0.2">
      <c r="A59" s="68"/>
      <c r="B59" s="68"/>
      <c r="E59" s="68"/>
      <c r="F59" s="68"/>
      <c r="H59" s="62"/>
      <c r="I59" s="58"/>
    </row>
    <row r="60" spans="1:10" x14ac:dyDescent="0.2">
      <c r="A60" s="68"/>
      <c r="B60" s="68"/>
      <c r="E60" s="68"/>
      <c r="F60" s="68"/>
      <c r="H60" s="62"/>
      <c r="I60" s="58"/>
    </row>
    <row r="61" spans="1:10" x14ac:dyDescent="0.2">
      <c r="A61" s="68"/>
      <c r="B61" s="68"/>
      <c r="E61" s="68"/>
      <c r="F61" s="68"/>
      <c r="H61" s="62"/>
      <c r="I61" s="58"/>
    </row>
    <row r="62" spans="1:10" x14ac:dyDescent="0.2">
      <c r="A62" s="68"/>
      <c r="B62" s="68"/>
      <c r="E62" s="68"/>
      <c r="F62" s="68"/>
      <c r="H62" s="62"/>
      <c r="I62" s="58"/>
    </row>
    <row r="63" spans="1:10" x14ac:dyDescent="0.2">
      <c r="A63" s="68"/>
      <c r="B63" s="68"/>
      <c r="E63" s="68"/>
      <c r="F63" s="68"/>
      <c r="H63" s="62"/>
      <c r="I63" s="58"/>
    </row>
    <row r="64" spans="1:10" x14ac:dyDescent="0.2">
      <c r="A64" s="68"/>
      <c r="B64" s="68"/>
      <c r="E64" s="68"/>
      <c r="F64" s="68"/>
      <c r="I64" s="58"/>
    </row>
    <row r="65" spans="1:9" x14ac:dyDescent="0.2">
      <c r="A65" s="68"/>
      <c r="B65" s="68"/>
      <c r="I65" s="58"/>
    </row>
    <row r="66" spans="1:9" x14ac:dyDescent="0.2">
      <c r="A66" s="78"/>
      <c r="B66" s="7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workbookViewId="0">
      <selection activeCell="G2" sqref="G2"/>
    </sheetView>
  </sheetViews>
  <sheetFormatPr defaultColWidth="8.85546875" defaultRowHeight="15" x14ac:dyDescent="0.25"/>
  <cols>
    <col min="1" max="1" width="11.5703125" style="4" customWidth="1"/>
    <col min="2" max="2" width="8.85546875" style="4"/>
    <col min="3" max="3" width="16.7109375" style="4" customWidth="1"/>
    <col min="4" max="4" width="17.28515625" style="4" customWidth="1"/>
    <col min="5" max="5" width="12" style="4" customWidth="1"/>
    <col min="6" max="6" width="14.42578125" style="4" customWidth="1"/>
    <col min="7" max="7" width="19.28515625" style="4" customWidth="1"/>
    <col min="8" max="16384" width="8.85546875" style="4"/>
  </cols>
  <sheetData>
    <row r="1" spans="1:7" s="69" customFormat="1" ht="73.150000000000006" customHeight="1" x14ac:dyDescent="0.2">
      <c r="A1" s="98" t="s">
        <v>36</v>
      </c>
      <c r="B1" s="98" t="s">
        <v>126</v>
      </c>
      <c r="C1" s="98" t="s">
        <v>128</v>
      </c>
      <c r="D1" s="98" t="s">
        <v>129</v>
      </c>
      <c r="E1" s="98" t="s">
        <v>37</v>
      </c>
      <c r="F1" s="99" t="s">
        <v>38</v>
      </c>
      <c r="G1" s="98" t="s">
        <v>130</v>
      </c>
    </row>
    <row r="2" spans="1:7" x14ac:dyDescent="0.25">
      <c r="A2" s="6">
        <v>7</v>
      </c>
      <c r="B2" s="6">
        <f>A2-6</f>
        <v>1</v>
      </c>
      <c r="C2" s="6">
        <f>IF('Import SSP'!B14=99,0,'Import SSP'!B14)</f>
        <v>0</v>
      </c>
      <c r="D2" s="6">
        <f>IF('Import SSP'!B21=99,0,'Import SSP'!B21)</f>
        <v>0</v>
      </c>
      <c r="E2" s="7">
        <f>IF(C2=0,0,D2/(C2*4))</f>
        <v>0</v>
      </c>
      <c r="F2" s="97">
        <f t="shared" ref="F2:F8" si="0">1-(1-E2)^(1/B2)</f>
        <v>0</v>
      </c>
      <c r="G2" s="7" t="e">
        <f>IF(C2=99,0,(C2/$C$9)*F2)</f>
        <v>#DIV/0!</v>
      </c>
    </row>
    <row r="3" spans="1:7" x14ac:dyDescent="0.25">
      <c r="A3" s="6">
        <v>8</v>
      </c>
      <c r="B3" s="6">
        <f t="shared" ref="B3:B8" si="1">A3-6</f>
        <v>2</v>
      </c>
      <c r="C3" s="6">
        <f>IF('Import SSP'!B15=99,0,'Import SSP'!B15)</f>
        <v>0</v>
      </c>
      <c r="D3" s="6">
        <f>IF('Import SSP'!B22=99,0,'Import SSP'!B22)</f>
        <v>0</v>
      </c>
      <c r="E3" s="7">
        <f t="shared" ref="E3:E8" si="2">IF(C3=0,0,D3/(C3*4))</f>
        <v>0</v>
      </c>
      <c r="F3" s="97">
        <f t="shared" si="0"/>
        <v>0</v>
      </c>
      <c r="G3" s="7" t="e">
        <f t="shared" ref="G3:G8" si="3">(C3/$C$9)*F3</f>
        <v>#DIV/0!</v>
      </c>
    </row>
    <row r="4" spans="1:7" x14ac:dyDescent="0.25">
      <c r="A4" s="6">
        <v>9</v>
      </c>
      <c r="B4" s="6">
        <f t="shared" si="1"/>
        <v>3</v>
      </c>
      <c r="C4" s="6">
        <f>IF('Import SSP'!B16=99,0,'Import SSP'!B16)</f>
        <v>0</v>
      </c>
      <c r="D4" s="6">
        <f>IF('Import SSP'!B23=99,0,'Import SSP'!B23)</f>
        <v>0</v>
      </c>
      <c r="E4" s="7">
        <f t="shared" si="2"/>
        <v>0</v>
      </c>
      <c r="F4" s="97">
        <f t="shared" si="0"/>
        <v>0</v>
      </c>
      <c r="G4" s="7" t="e">
        <f t="shared" si="3"/>
        <v>#DIV/0!</v>
      </c>
    </row>
    <row r="5" spans="1:7" x14ac:dyDescent="0.25">
      <c r="A5" s="6">
        <v>10</v>
      </c>
      <c r="B5" s="6">
        <f t="shared" si="1"/>
        <v>4</v>
      </c>
      <c r="C5" s="6">
        <f>IF('Import SSP'!B17=99,0,'Import SSP'!B17)</f>
        <v>0</v>
      </c>
      <c r="D5" s="6">
        <f>IF('Import SSP'!B24=99,0,'Import SSP'!B24)</f>
        <v>0</v>
      </c>
      <c r="E5" s="7">
        <f t="shared" si="2"/>
        <v>0</v>
      </c>
      <c r="F5" s="97">
        <f t="shared" si="0"/>
        <v>0</v>
      </c>
      <c r="G5" s="7" t="e">
        <f t="shared" si="3"/>
        <v>#DIV/0!</v>
      </c>
    </row>
    <row r="6" spans="1:7" x14ac:dyDescent="0.25">
      <c r="A6" s="6">
        <v>11</v>
      </c>
      <c r="B6" s="6">
        <f t="shared" si="1"/>
        <v>5</v>
      </c>
      <c r="C6" s="6">
        <f>IF('Import SSP'!B18=99,0,'Import SSP'!B18)</f>
        <v>0</v>
      </c>
      <c r="D6" s="6">
        <f>IF('Import SSP'!B25=99,0,'Import SSP'!B25)</f>
        <v>0</v>
      </c>
      <c r="E6" s="7">
        <f t="shared" si="2"/>
        <v>0</v>
      </c>
      <c r="F6" s="97">
        <f t="shared" si="0"/>
        <v>0</v>
      </c>
      <c r="G6" s="7" t="e">
        <f t="shared" si="3"/>
        <v>#DIV/0!</v>
      </c>
    </row>
    <row r="7" spans="1:7" x14ac:dyDescent="0.25">
      <c r="A7" s="6">
        <v>12</v>
      </c>
      <c r="B7" s="6">
        <f t="shared" si="1"/>
        <v>6</v>
      </c>
      <c r="C7" s="6">
        <f>IF('Import SSP'!B19=99,0,'Import SSP'!B19)</f>
        <v>0</v>
      </c>
      <c r="D7" s="6">
        <f>IF('Import SSP'!B26=99,0,'Import SSP'!B26)</f>
        <v>0</v>
      </c>
      <c r="E7" s="7">
        <f t="shared" si="2"/>
        <v>0</v>
      </c>
      <c r="F7" s="97">
        <f t="shared" si="0"/>
        <v>0</v>
      </c>
      <c r="G7" s="7" t="e">
        <f t="shared" si="3"/>
        <v>#DIV/0!</v>
      </c>
    </row>
    <row r="8" spans="1:7" x14ac:dyDescent="0.25">
      <c r="A8" s="6">
        <v>13</v>
      </c>
      <c r="B8" s="6">
        <f t="shared" si="1"/>
        <v>7</v>
      </c>
      <c r="C8" s="6">
        <f>IF('Import SSP'!B20=99,0,'Import SSP'!B20)</f>
        <v>0</v>
      </c>
      <c r="D8" s="6">
        <f>IF('Import SSP'!B20=99,0,'Import SSP'!B20)</f>
        <v>0</v>
      </c>
      <c r="E8" s="7">
        <f t="shared" si="2"/>
        <v>0</v>
      </c>
      <c r="F8" s="97">
        <f t="shared" si="0"/>
        <v>0</v>
      </c>
      <c r="G8" s="7" t="e">
        <f t="shared" si="3"/>
        <v>#DIV/0!</v>
      </c>
    </row>
    <row r="9" spans="1:7" x14ac:dyDescent="0.25">
      <c r="A9" s="6"/>
      <c r="B9" s="6"/>
      <c r="C9" s="6">
        <f>SUM(C2:C8)</f>
        <v>0</v>
      </c>
      <c r="D9" s="6"/>
      <c r="E9" s="113" t="s">
        <v>39</v>
      </c>
      <c r="F9" s="113"/>
      <c r="G9" s="97" t="e">
        <f>SUM(G2:G8)</f>
        <v>#DIV/0!</v>
      </c>
    </row>
    <row r="10" spans="1:7" x14ac:dyDescent="0.25">
      <c r="A10" s="4" t="s">
        <v>127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5"/>
  <sheetViews>
    <sheetView topLeftCell="A18" workbookViewId="0">
      <selection activeCell="B33" sqref="B33"/>
    </sheetView>
  </sheetViews>
  <sheetFormatPr defaultColWidth="8.85546875" defaultRowHeight="12.75" x14ac:dyDescent="0.2"/>
  <cols>
    <col min="1" max="1" width="18.7109375" style="9" customWidth="1"/>
    <col min="2" max="2" width="14.85546875" style="9" bestFit="1" customWidth="1"/>
    <col min="3" max="3" width="24.140625" style="10" customWidth="1"/>
    <col min="4" max="4" width="19.140625" style="9" customWidth="1"/>
    <col min="5" max="5" width="15.5703125" style="9" customWidth="1"/>
    <col min="6" max="9" width="8.85546875" style="9"/>
    <col min="10" max="10" width="26.28515625" style="9" customWidth="1"/>
    <col min="11" max="16384" width="8.85546875" style="9"/>
  </cols>
  <sheetData>
    <row r="1" spans="1:14" x14ac:dyDescent="0.2">
      <c r="A1" s="9" t="s">
        <v>161</v>
      </c>
      <c r="B1" s="10" t="s">
        <v>169</v>
      </c>
      <c r="C1" s="9" t="s">
        <v>40</v>
      </c>
      <c r="I1" s="11"/>
      <c r="J1" s="11"/>
      <c r="K1" s="11"/>
      <c r="L1" s="11"/>
      <c r="M1" s="11"/>
    </row>
    <row r="2" spans="1:14" x14ac:dyDescent="0.2">
      <c r="A2" s="9" t="s">
        <v>162</v>
      </c>
      <c r="B2" s="12" t="e">
        <f>$B$59</f>
        <v>#DIV/0!</v>
      </c>
      <c r="C2" s="12" t="e">
        <f>$C$59</f>
        <v>#DIV/0!</v>
      </c>
      <c r="I2" s="11"/>
      <c r="J2" s="11"/>
      <c r="K2" s="11"/>
      <c r="L2" s="11"/>
      <c r="M2" s="11"/>
    </row>
    <row r="3" spans="1:14" x14ac:dyDescent="0.2">
      <c r="A3" s="9" t="s">
        <v>109</v>
      </c>
      <c r="B3" s="13" t="e">
        <f>($B$2/$B$17)*$B$18</f>
        <v>#DIV/0!</v>
      </c>
      <c r="C3" s="13" t="e">
        <f>($C$2/$B$17)*$B$18</f>
        <v>#DIV/0!</v>
      </c>
      <c r="I3" s="11"/>
      <c r="J3" s="11"/>
      <c r="K3" s="11"/>
      <c r="L3" s="11"/>
      <c r="M3" s="11"/>
    </row>
    <row r="4" spans="1:14" x14ac:dyDescent="0.2">
      <c r="A4" s="9" t="s">
        <v>164</v>
      </c>
      <c r="B4" s="14" t="e">
        <f>SUM(B2:B3)</f>
        <v>#DIV/0!</v>
      </c>
      <c r="C4" s="15" t="e">
        <f>SUM(C2:C3)</f>
        <v>#DIV/0!</v>
      </c>
      <c r="I4" s="11"/>
      <c r="J4" s="11"/>
      <c r="K4" s="11"/>
      <c r="L4" s="11"/>
      <c r="M4" s="11"/>
    </row>
    <row r="5" spans="1:14" x14ac:dyDescent="0.2">
      <c r="C5" s="16"/>
      <c r="D5" s="16"/>
      <c r="J5" s="11"/>
      <c r="K5" s="11"/>
      <c r="L5" s="11"/>
      <c r="M5" s="11"/>
      <c r="N5" s="11"/>
    </row>
    <row r="6" spans="1:14" x14ac:dyDescent="0.2">
      <c r="A6" s="9" t="s">
        <v>163</v>
      </c>
      <c r="J6" s="11"/>
      <c r="K6" s="11"/>
      <c r="L6" s="11"/>
      <c r="M6" s="11"/>
      <c r="N6" s="11"/>
    </row>
    <row r="7" spans="1:14" ht="15" customHeight="1" x14ac:dyDescent="0.2">
      <c r="A7" s="17" t="s">
        <v>94</v>
      </c>
      <c r="B7" s="18" t="e">
        <f>'Attack rate'!G9</f>
        <v>#DIV/0!</v>
      </c>
      <c r="C7" s="114" t="s">
        <v>160</v>
      </c>
      <c r="D7" s="19"/>
      <c r="E7" s="19"/>
      <c r="F7" s="19"/>
      <c r="G7" s="17"/>
      <c r="H7" s="20"/>
      <c r="I7" s="20"/>
      <c r="J7" s="21"/>
      <c r="K7" s="21"/>
      <c r="L7" s="21"/>
      <c r="M7" s="11"/>
      <c r="N7" s="11"/>
    </row>
    <row r="8" spans="1:14" ht="15" x14ac:dyDescent="0.2">
      <c r="A8" s="17" t="s">
        <v>95</v>
      </c>
      <c r="B8" s="19">
        <f>'Impact Report'!B49</f>
        <v>0</v>
      </c>
      <c r="C8" s="114"/>
      <c r="D8" s="22"/>
      <c r="E8" s="19"/>
      <c r="F8" s="19"/>
      <c r="G8" s="17"/>
      <c r="H8" s="20"/>
      <c r="I8" s="20"/>
      <c r="J8" s="23"/>
      <c r="K8" s="24"/>
      <c r="L8" s="24"/>
      <c r="M8" s="11"/>
      <c r="N8" s="11"/>
    </row>
    <row r="9" spans="1:14" ht="15" x14ac:dyDescent="0.2">
      <c r="A9" s="17" t="s">
        <v>96</v>
      </c>
      <c r="B9" s="19">
        <f>'Retention Rate'!D28</f>
        <v>0</v>
      </c>
      <c r="C9" s="19" t="e">
        <f>B9/B8</f>
        <v>#DIV/0!</v>
      </c>
      <c r="D9" s="17"/>
      <c r="E9" s="19"/>
      <c r="F9" s="19"/>
      <c r="G9" s="17"/>
      <c r="H9" s="20"/>
      <c r="I9" s="20"/>
      <c r="J9" s="23"/>
      <c r="K9" s="24"/>
      <c r="L9" s="24"/>
      <c r="M9" s="11"/>
      <c r="N9" s="11"/>
    </row>
    <row r="10" spans="1:14" ht="15" x14ac:dyDescent="0.2">
      <c r="A10" s="17" t="s">
        <v>97</v>
      </c>
      <c r="B10" s="19">
        <f>'Retention Rate'!D40</f>
        <v>0</v>
      </c>
      <c r="C10" s="19" t="e">
        <f t="shared" ref="C10:C16" si="0">B10/B9</f>
        <v>#DIV/0!</v>
      </c>
      <c r="D10" s="17"/>
      <c r="E10" s="19"/>
      <c r="F10" s="19"/>
      <c r="G10" s="17"/>
      <c r="H10" s="20"/>
      <c r="I10" s="20"/>
      <c r="J10" s="23"/>
      <c r="K10" s="25"/>
      <c r="L10" s="25"/>
      <c r="M10" s="11"/>
      <c r="N10" s="11"/>
    </row>
    <row r="11" spans="1:14" ht="15" x14ac:dyDescent="0.2">
      <c r="A11" s="17" t="s">
        <v>98</v>
      </c>
      <c r="B11" s="19">
        <f>'Retention Rate'!D52</f>
        <v>0</v>
      </c>
      <c r="C11" s="19" t="e">
        <f t="shared" si="0"/>
        <v>#DIV/0!</v>
      </c>
      <c r="D11" s="17"/>
      <c r="E11" s="19"/>
      <c r="F11" s="19"/>
      <c r="G11" s="17"/>
      <c r="H11" s="20"/>
      <c r="I11" s="20"/>
      <c r="J11" s="26"/>
      <c r="K11" s="11"/>
      <c r="L11" s="11"/>
      <c r="M11" s="11"/>
      <c r="N11" s="11"/>
    </row>
    <row r="12" spans="1:14" ht="15" x14ac:dyDescent="0.2">
      <c r="A12" s="17" t="s">
        <v>99</v>
      </c>
      <c r="B12" s="19">
        <f>'Retention Rate'!D64</f>
        <v>0</v>
      </c>
      <c r="C12" s="19" t="e">
        <f t="shared" si="0"/>
        <v>#DIV/0!</v>
      </c>
      <c r="D12" s="17"/>
      <c r="E12" s="19"/>
      <c r="F12" s="19"/>
      <c r="G12" s="17"/>
      <c r="H12" s="20"/>
      <c r="I12" s="20"/>
      <c r="J12" s="26"/>
      <c r="K12" s="11"/>
      <c r="L12" s="11"/>
      <c r="M12" s="11"/>
      <c r="N12" s="11"/>
    </row>
    <row r="13" spans="1:14" ht="15" x14ac:dyDescent="0.2">
      <c r="A13" s="17" t="s">
        <v>100</v>
      </c>
      <c r="B13" s="19">
        <f>'Retention Rate'!D76</f>
        <v>0</v>
      </c>
      <c r="C13" s="19" t="e">
        <f t="shared" si="0"/>
        <v>#DIV/0!</v>
      </c>
      <c r="D13" s="17"/>
      <c r="E13" s="19"/>
      <c r="F13" s="19"/>
      <c r="G13" s="17"/>
      <c r="H13" s="20"/>
      <c r="I13" s="20"/>
      <c r="J13" s="26"/>
      <c r="K13" s="11"/>
      <c r="L13" s="11"/>
      <c r="M13" s="11"/>
      <c r="N13" s="11"/>
    </row>
    <row r="14" spans="1:14" ht="15" x14ac:dyDescent="0.2">
      <c r="A14" s="17" t="s">
        <v>101</v>
      </c>
      <c r="B14" s="19">
        <f>'Retention Rate'!D88</f>
        <v>0</v>
      </c>
      <c r="C14" s="19" t="e">
        <f t="shared" si="0"/>
        <v>#DIV/0!</v>
      </c>
      <c r="D14" s="17"/>
      <c r="E14" s="19"/>
      <c r="F14" s="19"/>
      <c r="G14" s="17"/>
      <c r="H14" s="20"/>
      <c r="I14" s="20"/>
      <c r="J14" s="20"/>
    </row>
    <row r="15" spans="1:14" ht="15" x14ac:dyDescent="0.2">
      <c r="A15" s="17" t="s">
        <v>102</v>
      </c>
      <c r="B15" s="19">
        <f>'Retention Rate'!D100</f>
        <v>0</v>
      </c>
      <c r="C15" s="19" t="e">
        <f t="shared" si="0"/>
        <v>#DIV/0!</v>
      </c>
      <c r="D15" s="17"/>
      <c r="E15" s="19"/>
      <c r="F15" s="19"/>
      <c r="G15" s="17"/>
      <c r="H15" s="20"/>
      <c r="I15" s="20"/>
      <c r="J15" s="20"/>
    </row>
    <row r="16" spans="1:14" ht="15" x14ac:dyDescent="0.2">
      <c r="A16" s="17" t="s">
        <v>103</v>
      </c>
      <c r="B16" s="19">
        <f>'Retention Rate'!D112</f>
        <v>0</v>
      </c>
      <c r="C16" s="19" t="e">
        <f t="shared" si="0"/>
        <v>#DIV/0!</v>
      </c>
      <c r="D16" s="17"/>
      <c r="E16" s="19"/>
      <c r="F16" s="19"/>
      <c r="G16" s="17"/>
      <c r="H16" s="20"/>
      <c r="I16" s="20"/>
      <c r="J16" s="20"/>
    </row>
    <row r="17" spans="1:10" ht="15" x14ac:dyDescent="0.2">
      <c r="A17" s="27" t="s">
        <v>108</v>
      </c>
      <c r="B17" s="28">
        <f>'Import SSP'!B30</f>
        <v>0</v>
      </c>
      <c r="C17" s="29"/>
      <c r="D17" s="27"/>
      <c r="E17" s="29"/>
      <c r="F17" s="29"/>
      <c r="G17" s="17"/>
      <c r="H17" s="20"/>
      <c r="I17" s="20"/>
      <c r="J17" s="20"/>
    </row>
    <row r="18" spans="1:10" ht="15" x14ac:dyDescent="0.2">
      <c r="A18" s="27" t="s">
        <v>109</v>
      </c>
      <c r="B18" s="28">
        <f>'Import SSP'!B31</f>
        <v>0</v>
      </c>
      <c r="C18" s="29"/>
      <c r="D18" s="27"/>
      <c r="E18" s="29"/>
      <c r="F18" s="29"/>
      <c r="G18" s="17"/>
      <c r="H18" s="20"/>
      <c r="I18" s="20"/>
      <c r="J18" s="20"/>
    </row>
    <row r="19" spans="1:10" ht="15" x14ac:dyDescent="0.2">
      <c r="A19" s="27"/>
      <c r="B19" s="28"/>
      <c r="C19" s="29"/>
      <c r="D19" s="27"/>
      <c r="E19" s="29"/>
      <c r="F19" s="29"/>
      <c r="G19" s="17"/>
      <c r="H19" s="20"/>
      <c r="I19" s="20"/>
      <c r="J19" s="20"/>
    </row>
    <row r="20" spans="1:10" ht="15" x14ac:dyDescent="0.2">
      <c r="A20" s="30" t="s">
        <v>167</v>
      </c>
      <c r="B20" s="29"/>
      <c r="C20" s="29"/>
      <c r="D20" s="27"/>
      <c r="E20" s="29"/>
      <c r="F20" s="29"/>
      <c r="G20" s="17"/>
      <c r="H20" s="20"/>
      <c r="I20" s="20"/>
      <c r="J20" s="20"/>
    </row>
    <row r="21" spans="1:10" ht="15" customHeight="1" x14ac:dyDescent="0.2">
      <c r="A21" s="115" t="s">
        <v>165</v>
      </c>
      <c r="B21" s="116" t="s">
        <v>104</v>
      </c>
      <c r="C21" s="116" t="s">
        <v>166</v>
      </c>
      <c r="D21" s="115" t="s">
        <v>110</v>
      </c>
      <c r="E21" s="29"/>
      <c r="F21" s="29"/>
      <c r="G21" s="17"/>
      <c r="H21" s="20"/>
      <c r="I21" s="20"/>
      <c r="J21" s="20"/>
    </row>
    <row r="22" spans="1:10" ht="15" x14ac:dyDescent="0.2">
      <c r="A22" s="115"/>
      <c r="B22" s="116"/>
      <c r="C22" s="116"/>
      <c r="D22" s="115"/>
      <c r="E22" s="31"/>
      <c r="F22" s="31"/>
      <c r="G22" s="17"/>
      <c r="H22" s="20"/>
      <c r="I22" s="20"/>
      <c r="J22" s="20"/>
    </row>
    <row r="23" spans="1:10" ht="15" x14ac:dyDescent="0.2">
      <c r="A23" s="32">
        <v>0</v>
      </c>
      <c r="B23" s="32">
        <f>B17</f>
        <v>0</v>
      </c>
      <c r="C23" s="32">
        <v>0</v>
      </c>
      <c r="D23" s="32">
        <v>0</v>
      </c>
      <c r="E23" s="31"/>
      <c r="F23" s="31"/>
      <c r="G23" s="17"/>
      <c r="H23" s="20"/>
      <c r="I23" s="20"/>
      <c r="J23" s="20"/>
    </row>
    <row r="24" spans="1:10" ht="15" x14ac:dyDescent="0.2">
      <c r="A24" s="32">
        <v>1</v>
      </c>
      <c r="B24" s="32" t="e">
        <f>(1-$B$7)*B23</f>
        <v>#DIV/0!</v>
      </c>
      <c r="C24" s="32" t="e">
        <f>$B$7*B23+C23</f>
        <v>#DIV/0!</v>
      </c>
      <c r="D24" s="32" t="e">
        <f>$B$7*B23</f>
        <v>#DIV/0!</v>
      </c>
      <c r="E24" s="31"/>
      <c r="F24" s="31"/>
      <c r="G24" s="17"/>
      <c r="H24" s="20"/>
      <c r="I24" s="20"/>
      <c r="J24" s="20"/>
    </row>
    <row r="25" spans="1:10" ht="15" x14ac:dyDescent="0.2">
      <c r="A25" s="32">
        <v>2</v>
      </c>
      <c r="B25" s="32" t="e">
        <f t="shared" ref="B25:B32" si="1">(1-$B$7)*B24</f>
        <v>#DIV/0!</v>
      </c>
      <c r="C25" s="32" t="e">
        <f t="shared" ref="C25:C32" si="2">$B$7*B24+C24</f>
        <v>#DIV/0!</v>
      </c>
      <c r="D25" s="32" t="e">
        <f t="shared" ref="D25:D32" si="3">$B$7*B24</f>
        <v>#DIV/0!</v>
      </c>
      <c r="E25" s="31"/>
      <c r="F25" s="31"/>
      <c r="G25" s="17"/>
      <c r="H25" s="20"/>
      <c r="I25" s="20"/>
      <c r="J25" s="20"/>
    </row>
    <row r="26" spans="1:10" ht="15" x14ac:dyDescent="0.2">
      <c r="A26" s="32">
        <v>3</v>
      </c>
      <c r="B26" s="32" t="e">
        <f t="shared" si="1"/>
        <v>#DIV/0!</v>
      </c>
      <c r="C26" s="32" t="e">
        <f t="shared" si="2"/>
        <v>#DIV/0!</v>
      </c>
      <c r="D26" s="32" t="e">
        <f t="shared" si="3"/>
        <v>#DIV/0!</v>
      </c>
      <c r="E26" s="31"/>
      <c r="F26" s="31"/>
      <c r="G26" s="17"/>
      <c r="H26" s="20"/>
      <c r="I26" s="20"/>
      <c r="J26" s="20"/>
    </row>
    <row r="27" spans="1:10" ht="15" x14ac:dyDescent="0.2">
      <c r="A27" s="32">
        <v>4</v>
      </c>
      <c r="B27" s="32" t="e">
        <f t="shared" si="1"/>
        <v>#DIV/0!</v>
      </c>
      <c r="C27" s="32" t="e">
        <f t="shared" si="2"/>
        <v>#DIV/0!</v>
      </c>
      <c r="D27" s="32" t="e">
        <f t="shared" si="3"/>
        <v>#DIV/0!</v>
      </c>
      <c r="E27" s="31"/>
      <c r="F27" s="31"/>
      <c r="G27" s="17"/>
      <c r="H27" s="20"/>
      <c r="I27" s="20"/>
      <c r="J27" s="20"/>
    </row>
    <row r="28" spans="1:10" ht="15" x14ac:dyDescent="0.2">
      <c r="A28" s="32">
        <v>5</v>
      </c>
      <c r="B28" s="32" t="e">
        <f t="shared" si="1"/>
        <v>#DIV/0!</v>
      </c>
      <c r="C28" s="32" t="e">
        <f t="shared" si="2"/>
        <v>#DIV/0!</v>
      </c>
      <c r="D28" s="32" t="e">
        <f t="shared" si="3"/>
        <v>#DIV/0!</v>
      </c>
      <c r="E28" s="31"/>
      <c r="F28" s="31"/>
      <c r="G28" s="17"/>
      <c r="H28" s="20"/>
      <c r="I28" s="20"/>
      <c r="J28" s="20"/>
    </row>
    <row r="29" spans="1:10" ht="15" x14ac:dyDescent="0.2">
      <c r="A29" s="32">
        <v>6</v>
      </c>
      <c r="B29" s="32" t="e">
        <f t="shared" si="1"/>
        <v>#DIV/0!</v>
      </c>
      <c r="C29" s="32" t="e">
        <f t="shared" si="2"/>
        <v>#DIV/0!</v>
      </c>
      <c r="D29" s="32" t="e">
        <f t="shared" si="3"/>
        <v>#DIV/0!</v>
      </c>
      <c r="E29" s="31"/>
      <c r="F29" s="31"/>
      <c r="G29" s="17"/>
      <c r="H29" s="20"/>
      <c r="I29" s="20"/>
      <c r="J29" s="20"/>
    </row>
    <row r="30" spans="1:10" ht="15" x14ac:dyDescent="0.2">
      <c r="A30" s="32">
        <v>7</v>
      </c>
      <c r="B30" s="32" t="e">
        <f t="shared" si="1"/>
        <v>#DIV/0!</v>
      </c>
      <c r="C30" s="32" t="e">
        <f t="shared" si="2"/>
        <v>#DIV/0!</v>
      </c>
      <c r="D30" s="32" t="e">
        <f t="shared" si="3"/>
        <v>#DIV/0!</v>
      </c>
      <c r="E30" s="31"/>
      <c r="F30" s="31"/>
      <c r="G30" s="27"/>
      <c r="H30" s="20"/>
      <c r="I30" s="20"/>
      <c r="J30" s="20"/>
    </row>
    <row r="31" spans="1:10" ht="15" x14ac:dyDescent="0.2">
      <c r="A31" s="32">
        <v>8</v>
      </c>
      <c r="B31" s="32" t="e">
        <f t="shared" si="1"/>
        <v>#DIV/0!</v>
      </c>
      <c r="C31" s="32" t="e">
        <f t="shared" si="2"/>
        <v>#DIV/0!</v>
      </c>
      <c r="D31" s="32" t="e">
        <f t="shared" si="3"/>
        <v>#DIV/0!</v>
      </c>
      <c r="E31" s="33"/>
      <c r="F31" s="31"/>
      <c r="G31" s="27"/>
      <c r="H31" s="20"/>
      <c r="I31" s="20"/>
      <c r="J31" s="20"/>
    </row>
    <row r="32" spans="1:10" ht="15" x14ac:dyDescent="0.2">
      <c r="A32" s="32">
        <v>9</v>
      </c>
      <c r="B32" s="32" t="e">
        <f t="shared" si="1"/>
        <v>#DIV/0!</v>
      </c>
      <c r="C32" s="32" t="e">
        <f t="shared" si="2"/>
        <v>#DIV/0!</v>
      </c>
      <c r="D32" s="32" t="e">
        <f t="shared" si="3"/>
        <v>#DIV/0!</v>
      </c>
      <c r="E32" s="33"/>
      <c r="F32" s="31"/>
      <c r="G32" s="27"/>
      <c r="H32" s="20"/>
      <c r="I32" s="20"/>
      <c r="J32" s="20"/>
    </row>
    <row r="33" spans="1:10" ht="15" x14ac:dyDescent="0.2">
      <c r="A33" s="32"/>
      <c r="B33" s="31"/>
      <c r="C33" s="31"/>
      <c r="D33" s="32" t="e">
        <f>SUM(D23:D32)</f>
        <v>#DIV/0!</v>
      </c>
      <c r="E33" s="33"/>
      <c r="F33" s="31"/>
      <c r="G33" s="27"/>
      <c r="H33" s="20"/>
      <c r="I33" s="20"/>
      <c r="J33" s="20"/>
    </row>
    <row r="34" spans="1:10" ht="15" x14ac:dyDescent="0.2">
      <c r="A34" s="34" t="s">
        <v>168</v>
      </c>
      <c r="B34" s="35"/>
      <c r="C34" s="36"/>
      <c r="D34" s="20"/>
      <c r="E34" s="20"/>
      <c r="F34" s="20"/>
      <c r="G34" s="17"/>
      <c r="H34" s="20"/>
      <c r="I34" s="20"/>
      <c r="J34" s="20"/>
    </row>
    <row r="35" spans="1:10" ht="15" customHeight="1" x14ac:dyDescent="0.2">
      <c r="A35" s="115" t="s">
        <v>165</v>
      </c>
      <c r="B35" s="116" t="s">
        <v>105</v>
      </c>
      <c r="C35" s="116" t="s">
        <v>106</v>
      </c>
      <c r="D35" s="115" t="s">
        <v>166</v>
      </c>
      <c r="E35" s="117" t="s">
        <v>110</v>
      </c>
      <c r="F35" s="20"/>
      <c r="G35" s="17"/>
      <c r="H35" s="20"/>
      <c r="I35" s="20"/>
      <c r="J35" s="20"/>
    </row>
    <row r="36" spans="1:10" ht="15" x14ac:dyDescent="0.2">
      <c r="A36" s="115"/>
      <c r="B36" s="116"/>
      <c r="C36" s="116"/>
      <c r="D36" s="115"/>
      <c r="E36" s="117"/>
      <c r="F36" s="33"/>
      <c r="G36" s="17"/>
      <c r="H36" s="20"/>
      <c r="I36" s="20"/>
      <c r="J36" s="20"/>
    </row>
    <row r="37" spans="1:10" ht="15" x14ac:dyDescent="0.2">
      <c r="A37" s="32">
        <v>0</v>
      </c>
      <c r="B37" s="32">
        <f>$B$17</f>
        <v>0</v>
      </c>
      <c r="C37" s="32">
        <v>0</v>
      </c>
      <c r="D37" s="32">
        <v>0</v>
      </c>
      <c r="E37" s="32">
        <v>0</v>
      </c>
      <c r="F37" s="31"/>
      <c r="G37" s="17"/>
      <c r="H37" s="20"/>
      <c r="I37" s="20"/>
      <c r="J37" s="20"/>
    </row>
    <row r="38" spans="1:10" ht="15" x14ac:dyDescent="0.2">
      <c r="A38" s="32">
        <v>1</v>
      </c>
      <c r="B38" s="32">
        <f>$B$8*$B$17</f>
        <v>0</v>
      </c>
      <c r="C38" s="32" t="e">
        <f>(1-$B$7)*(1-$B$8)*$B37</f>
        <v>#DIV/0!</v>
      </c>
      <c r="D38" s="32" t="e">
        <f>$B$7*(1-$B$8)*$B$17</f>
        <v>#DIV/0!</v>
      </c>
      <c r="E38" s="32" t="e">
        <f>D38-D37</f>
        <v>#DIV/0!</v>
      </c>
      <c r="F38" s="31"/>
      <c r="G38" s="29"/>
      <c r="H38" s="20"/>
      <c r="I38" s="20"/>
      <c r="J38" s="20"/>
    </row>
    <row r="39" spans="1:10" ht="15" x14ac:dyDescent="0.2">
      <c r="A39" s="32">
        <v>2</v>
      </c>
      <c r="B39" s="32" t="e">
        <f t="shared" ref="B39:B46" si="4">B38*C9</f>
        <v>#DIV/0!</v>
      </c>
      <c r="C39" s="32" t="e">
        <f t="shared" ref="C39:C46" si="5">(1-C9)*(1-$B$7)*B38+(1-$B$7)*C38</f>
        <v>#DIV/0!</v>
      </c>
      <c r="D39" s="32" t="e">
        <f t="shared" ref="D39:D46" si="6">D38+C38*$B$7+B38*(1-C9)*$B$7</f>
        <v>#DIV/0!</v>
      </c>
      <c r="E39" s="32" t="e">
        <f t="shared" ref="E39:E46" si="7">D39-D38</f>
        <v>#DIV/0!</v>
      </c>
      <c r="F39" s="31"/>
      <c r="G39" s="29"/>
      <c r="H39" s="20"/>
      <c r="I39" s="20"/>
      <c r="J39" s="20"/>
    </row>
    <row r="40" spans="1:10" ht="15" x14ac:dyDescent="0.2">
      <c r="A40" s="32">
        <v>3</v>
      </c>
      <c r="B40" s="32" t="e">
        <f t="shared" si="4"/>
        <v>#DIV/0!</v>
      </c>
      <c r="C40" s="32" t="e">
        <f t="shared" si="5"/>
        <v>#DIV/0!</v>
      </c>
      <c r="D40" s="32" t="e">
        <f t="shared" si="6"/>
        <v>#DIV/0!</v>
      </c>
      <c r="E40" s="32" t="e">
        <f t="shared" si="7"/>
        <v>#DIV/0!</v>
      </c>
      <c r="F40" s="31"/>
      <c r="G40" s="29"/>
      <c r="H40" s="20"/>
      <c r="I40" s="20"/>
      <c r="J40" s="20"/>
    </row>
    <row r="41" spans="1:10" ht="15" x14ac:dyDescent="0.2">
      <c r="A41" s="32">
        <v>4</v>
      </c>
      <c r="B41" s="32" t="e">
        <f t="shared" si="4"/>
        <v>#DIV/0!</v>
      </c>
      <c r="C41" s="32" t="e">
        <f t="shared" si="5"/>
        <v>#DIV/0!</v>
      </c>
      <c r="D41" s="32" t="e">
        <f t="shared" si="6"/>
        <v>#DIV/0!</v>
      </c>
      <c r="E41" s="32" t="e">
        <f t="shared" si="7"/>
        <v>#DIV/0!</v>
      </c>
      <c r="F41" s="31"/>
      <c r="G41" s="29"/>
      <c r="H41" s="20"/>
      <c r="I41" s="20"/>
      <c r="J41" s="20"/>
    </row>
    <row r="42" spans="1:10" ht="15" x14ac:dyDescent="0.2">
      <c r="A42" s="32">
        <v>5</v>
      </c>
      <c r="B42" s="32" t="e">
        <f t="shared" si="4"/>
        <v>#DIV/0!</v>
      </c>
      <c r="C42" s="32" t="e">
        <f t="shared" si="5"/>
        <v>#DIV/0!</v>
      </c>
      <c r="D42" s="32" t="e">
        <f t="shared" si="6"/>
        <v>#DIV/0!</v>
      </c>
      <c r="E42" s="32" t="e">
        <f t="shared" si="7"/>
        <v>#DIV/0!</v>
      </c>
      <c r="F42" s="31"/>
      <c r="G42" s="29"/>
      <c r="H42" s="20"/>
      <c r="I42" s="20"/>
      <c r="J42" s="20"/>
    </row>
    <row r="43" spans="1:10" ht="15" x14ac:dyDescent="0.2">
      <c r="A43" s="32">
        <v>6</v>
      </c>
      <c r="B43" s="32" t="e">
        <f t="shared" si="4"/>
        <v>#DIV/0!</v>
      </c>
      <c r="C43" s="32" t="e">
        <f t="shared" si="5"/>
        <v>#DIV/0!</v>
      </c>
      <c r="D43" s="32" t="e">
        <f t="shared" si="6"/>
        <v>#DIV/0!</v>
      </c>
      <c r="E43" s="32" t="e">
        <f t="shared" si="7"/>
        <v>#DIV/0!</v>
      </c>
      <c r="F43" s="31"/>
      <c r="G43" s="29"/>
      <c r="H43" s="20"/>
      <c r="I43" s="20"/>
      <c r="J43" s="20"/>
    </row>
    <row r="44" spans="1:10" ht="15" x14ac:dyDescent="0.2">
      <c r="A44" s="32">
        <v>7</v>
      </c>
      <c r="B44" s="32" t="e">
        <f t="shared" si="4"/>
        <v>#DIV/0!</v>
      </c>
      <c r="C44" s="32" t="e">
        <f t="shared" si="5"/>
        <v>#DIV/0!</v>
      </c>
      <c r="D44" s="32" t="e">
        <f t="shared" si="6"/>
        <v>#DIV/0!</v>
      </c>
      <c r="E44" s="32" t="e">
        <f t="shared" si="7"/>
        <v>#DIV/0!</v>
      </c>
      <c r="F44" s="31"/>
      <c r="G44" s="29"/>
      <c r="H44" s="20"/>
      <c r="I44" s="20"/>
      <c r="J44" s="20"/>
    </row>
    <row r="45" spans="1:10" ht="15" x14ac:dyDescent="0.2">
      <c r="A45" s="32">
        <v>8</v>
      </c>
      <c r="B45" s="32" t="e">
        <f t="shared" si="4"/>
        <v>#DIV/0!</v>
      </c>
      <c r="C45" s="32" t="e">
        <f t="shared" si="5"/>
        <v>#DIV/0!</v>
      </c>
      <c r="D45" s="32" t="e">
        <f t="shared" si="6"/>
        <v>#DIV/0!</v>
      </c>
      <c r="E45" s="32" t="e">
        <f t="shared" si="7"/>
        <v>#DIV/0!</v>
      </c>
      <c r="F45" s="31"/>
      <c r="G45" s="29"/>
      <c r="H45" s="20"/>
      <c r="I45" s="20"/>
      <c r="J45" s="20"/>
    </row>
    <row r="46" spans="1:10" ht="15" x14ac:dyDescent="0.2">
      <c r="A46" s="32">
        <v>9</v>
      </c>
      <c r="B46" s="32" t="e">
        <f t="shared" si="4"/>
        <v>#DIV/0!</v>
      </c>
      <c r="C46" s="32" t="e">
        <f t="shared" si="5"/>
        <v>#DIV/0!</v>
      </c>
      <c r="D46" s="32" t="e">
        <f t="shared" si="6"/>
        <v>#DIV/0!</v>
      </c>
      <c r="E46" s="32" t="e">
        <f t="shared" si="7"/>
        <v>#DIV/0!</v>
      </c>
      <c r="F46" s="31"/>
      <c r="G46" s="29"/>
      <c r="H46" s="20"/>
      <c r="I46" s="20"/>
      <c r="J46" s="20"/>
    </row>
    <row r="47" spans="1:10" ht="15.75" x14ac:dyDescent="0.2">
      <c r="A47" s="37"/>
      <c r="B47" s="38"/>
      <c r="C47" s="38"/>
      <c r="D47" s="37"/>
      <c r="E47" s="38"/>
      <c r="F47" s="38"/>
      <c r="G47" s="39"/>
    </row>
    <row r="48" spans="1:10" ht="15.75" x14ac:dyDescent="0.2">
      <c r="A48" s="40" t="s">
        <v>170</v>
      </c>
      <c r="B48" s="41"/>
      <c r="C48" s="41"/>
      <c r="D48" s="37"/>
      <c r="E48" s="38"/>
      <c r="F48" s="38"/>
      <c r="G48" s="39"/>
    </row>
    <row r="49" spans="1:8" ht="15" x14ac:dyDescent="0.2">
      <c r="A49" s="32" t="s">
        <v>159</v>
      </c>
      <c r="B49" s="33" t="s">
        <v>169</v>
      </c>
      <c r="C49" s="33" t="s">
        <v>40</v>
      </c>
      <c r="D49" s="42"/>
      <c r="E49" s="33"/>
      <c r="F49" s="33"/>
      <c r="G49" s="17"/>
      <c r="H49" s="20"/>
    </row>
    <row r="50" spans="1:8" ht="15" x14ac:dyDescent="0.2">
      <c r="A50" s="32">
        <v>1</v>
      </c>
      <c r="B50" s="42" t="e">
        <f>C24-D38</f>
        <v>#DIV/0!</v>
      </c>
      <c r="C50" s="42" t="e">
        <f>B50/(1+0.03)^(A50)</f>
        <v>#DIV/0!</v>
      </c>
      <c r="D50" s="43"/>
      <c r="E50" s="33"/>
      <c r="F50" s="33"/>
      <c r="G50" s="17"/>
      <c r="H50" s="20"/>
    </row>
    <row r="51" spans="1:8" ht="15" x14ac:dyDescent="0.2">
      <c r="A51" s="32">
        <v>2</v>
      </c>
      <c r="B51" s="42" t="e">
        <f>C25-D39-B50</f>
        <v>#DIV/0!</v>
      </c>
      <c r="C51" s="42" t="e">
        <f t="shared" ref="C51:C58" si="8">B51/(1+0.03)^(A51)</f>
        <v>#DIV/0!</v>
      </c>
      <c r="D51" s="43"/>
      <c r="E51" s="33"/>
      <c r="F51" s="33"/>
      <c r="G51" s="17"/>
      <c r="H51" s="20"/>
    </row>
    <row r="52" spans="1:8" ht="15" x14ac:dyDescent="0.2">
      <c r="A52" s="32">
        <v>3</v>
      </c>
      <c r="B52" s="42" t="e">
        <f>C26-D40-B51-B50</f>
        <v>#DIV/0!</v>
      </c>
      <c r="C52" s="42" t="e">
        <f t="shared" si="8"/>
        <v>#DIV/0!</v>
      </c>
      <c r="D52" s="43"/>
      <c r="E52" s="33"/>
      <c r="F52" s="33"/>
      <c r="G52" s="17"/>
      <c r="H52" s="20"/>
    </row>
    <row r="53" spans="1:8" ht="15" x14ac:dyDescent="0.2">
      <c r="A53" s="32">
        <v>4</v>
      </c>
      <c r="B53" s="42" t="e">
        <f>C27-D41-B52-B51-B50</f>
        <v>#DIV/0!</v>
      </c>
      <c r="C53" s="42" t="e">
        <f t="shared" si="8"/>
        <v>#DIV/0!</v>
      </c>
      <c r="D53" s="43"/>
      <c r="E53" s="33"/>
      <c r="F53" s="33"/>
      <c r="G53" s="17"/>
      <c r="H53" s="20"/>
    </row>
    <row r="54" spans="1:8" ht="15" x14ac:dyDescent="0.2">
      <c r="A54" s="32">
        <v>5</v>
      </c>
      <c r="B54" s="42" t="e">
        <f>C28-D42-B53-B52-B51-B50</f>
        <v>#DIV/0!</v>
      </c>
      <c r="C54" s="42" t="e">
        <f t="shared" si="8"/>
        <v>#DIV/0!</v>
      </c>
      <c r="D54" s="43"/>
      <c r="E54" s="33"/>
      <c r="F54" s="33"/>
      <c r="G54" s="17"/>
      <c r="H54" s="20"/>
    </row>
    <row r="55" spans="1:8" ht="15" x14ac:dyDescent="0.2">
      <c r="A55" s="32">
        <v>6</v>
      </c>
      <c r="B55" s="42" t="e">
        <f>C29-D43-B54-B53-B52-B51-B50</f>
        <v>#DIV/0!</v>
      </c>
      <c r="C55" s="42" t="e">
        <f t="shared" si="8"/>
        <v>#DIV/0!</v>
      </c>
      <c r="D55" s="43"/>
      <c r="E55" s="33"/>
      <c r="F55" s="33"/>
      <c r="G55" s="17"/>
      <c r="H55" s="20"/>
    </row>
    <row r="56" spans="1:8" ht="15" x14ac:dyDescent="0.2">
      <c r="A56" s="32">
        <v>7</v>
      </c>
      <c r="B56" s="42" t="e">
        <f>C30-D44-B55-B54-B53-B52-B51-B50</f>
        <v>#DIV/0!</v>
      </c>
      <c r="C56" s="42" t="e">
        <f t="shared" si="8"/>
        <v>#DIV/0!</v>
      </c>
      <c r="D56" s="43"/>
      <c r="E56" s="33"/>
      <c r="F56" s="33"/>
      <c r="G56" s="17"/>
      <c r="H56" s="20"/>
    </row>
    <row r="57" spans="1:8" ht="15" x14ac:dyDescent="0.2">
      <c r="A57" s="32">
        <v>8</v>
      </c>
      <c r="B57" s="42" t="e">
        <f>C31-D45-B56-B55-B54-B53-B52-B51-B50</f>
        <v>#DIV/0!</v>
      </c>
      <c r="C57" s="42" t="e">
        <f t="shared" si="8"/>
        <v>#DIV/0!</v>
      </c>
      <c r="D57" s="43"/>
      <c r="E57" s="33"/>
      <c r="F57" s="33"/>
      <c r="G57" s="17"/>
      <c r="H57" s="20"/>
    </row>
    <row r="58" spans="1:8" ht="15" x14ac:dyDescent="0.2">
      <c r="A58" s="32">
        <v>9</v>
      </c>
      <c r="B58" s="42" t="e">
        <f>C32-D46-B57-B56-B55-B54-B53-B52-B51-B50</f>
        <v>#DIV/0!</v>
      </c>
      <c r="C58" s="42" t="e">
        <f t="shared" si="8"/>
        <v>#DIV/0!</v>
      </c>
      <c r="D58" s="43"/>
      <c r="E58" s="33"/>
      <c r="F58" s="33"/>
      <c r="G58" s="17"/>
      <c r="H58" s="20"/>
    </row>
    <row r="59" spans="1:8" ht="15" x14ac:dyDescent="0.2">
      <c r="A59" s="42" t="s">
        <v>107</v>
      </c>
      <c r="B59" s="42" t="e">
        <f>SUM(B50:B58)</f>
        <v>#DIV/0!</v>
      </c>
      <c r="C59" s="42" t="e">
        <f>SUM(C50:C58)</f>
        <v>#DIV/0!</v>
      </c>
      <c r="D59" s="43"/>
      <c r="E59" s="33"/>
      <c r="F59" s="33"/>
      <c r="G59" s="17"/>
      <c r="H59" s="20"/>
    </row>
    <row r="60" spans="1:8" ht="15" x14ac:dyDescent="0.2">
      <c r="A60" s="42"/>
      <c r="B60" s="33"/>
      <c r="C60" s="33"/>
      <c r="D60" s="42"/>
      <c r="E60" s="33"/>
      <c r="F60" s="33"/>
      <c r="G60" s="17"/>
      <c r="H60" s="20"/>
    </row>
    <row r="61" spans="1:8" ht="15" x14ac:dyDescent="0.2">
      <c r="A61" s="42"/>
      <c r="B61" s="33"/>
      <c r="C61" s="33"/>
      <c r="D61" s="42"/>
      <c r="E61" s="33"/>
      <c r="F61" s="33"/>
      <c r="G61" s="17"/>
      <c r="H61" s="20"/>
    </row>
    <row r="62" spans="1:8" ht="15" x14ac:dyDescent="0.2">
      <c r="A62" s="42"/>
      <c r="B62" s="33"/>
      <c r="C62" s="33"/>
      <c r="D62" s="42"/>
      <c r="E62" s="33"/>
      <c r="F62" s="33"/>
      <c r="G62" s="17"/>
      <c r="H62" s="20"/>
    </row>
    <row r="63" spans="1:8" ht="15" x14ac:dyDescent="0.2">
      <c r="A63" s="42"/>
      <c r="B63" s="33"/>
      <c r="C63" s="33"/>
      <c r="D63" s="42"/>
      <c r="E63" s="33"/>
      <c r="F63" s="33"/>
      <c r="G63" s="17"/>
      <c r="H63" s="20"/>
    </row>
    <row r="64" spans="1:8" ht="15" x14ac:dyDescent="0.2">
      <c r="A64" s="42"/>
      <c r="B64" s="33"/>
      <c r="C64" s="33"/>
      <c r="D64" s="42"/>
      <c r="E64" s="33"/>
      <c r="F64" s="33"/>
      <c r="G64" s="17"/>
      <c r="H64" s="20"/>
    </row>
    <row r="65" spans="1:8" ht="15" x14ac:dyDescent="0.2">
      <c r="A65" s="20"/>
      <c r="B65" s="20"/>
      <c r="C65" s="19"/>
      <c r="D65" s="20"/>
      <c r="E65" s="20"/>
      <c r="F65" s="20"/>
      <c r="G65" s="20"/>
      <c r="H65" s="2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1"/>
  <sheetViews>
    <sheetView topLeftCell="A103" workbookViewId="0">
      <selection activeCell="E4" sqref="E4"/>
    </sheetView>
  </sheetViews>
  <sheetFormatPr defaultColWidth="8.85546875" defaultRowHeight="12.75" x14ac:dyDescent="0.2"/>
  <cols>
    <col min="1" max="16384" width="8.85546875" style="5"/>
  </cols>
  <sheetData>
    <row r="1" spans="1:7" x14ac:dyDescent="0.2">
      <c r="A1" s="44" t="s">
        <v>91</v>
      </c>
      <c r="B1" s="45">
        <v>0.01</v>
      </c>
      <c r="C1" s="44"/>
      <c r="D1" s="46">
        <f>D64</f>
        <v>0</v>
      </c>
    </row>
    <row r="2" spans="1:7" x14ac:dyDescent="0.2">
      <c r="A2" s="44" t="s">
        <v>92</v>
      </c>
      <c r="B2" s="45">
        <v>1.2E-2</v>
      </c>
      <c r="C2" s="44"/>
      <c r="D2" s="46"/>
    </row>
    <row r="3" spans="1:7" x14ac:dyDescent="0.2">
      <c r="A3" s="44"/>
      <c r="B3" s="45"/>
      <c r="C3" s="44"/>
      <c r="D3" s="46"/>
    </row>
    <row r="4" spans="1:7" ht="25.5" x14ac:dyDescent="0.2">
      <c r="A4" s="44" t="s">
        <v>171</v>
      </c>
      <c r="B4" s="45"/>
      <c r="C4" s="56" t="s">
        <v>173</v>
      </c>
      <c r="D4" s="46" t="s">
        <v>172</v>
      </c>
      <c r="E4" s="57" t="s">
        <v>93</v>
      </c>
    </row>
    <row r="5" spans="1:7" x14ac:dyDescent="0.2">
      <c r="A5" s="47">
        <v>1</v>
      </c>
      <c r="B5" s="45">
        <f>$B$1*EXP(-$B$2*A5)</f>
        <v>9.8807171286193051E-3</v>
      </c>
      <c r="C5" s="44">
        <f>B5</f>
        <v>9.8807171286193051E-3</v>
      </c>
      <c r="D5" s="46">
        <f>1-C5</f>
        <v>0.99011928287138073</v>
      </c>
    </row>
    <row r="6" spans="1:7" x14ac:dyDescent="0.2">
      <c r="A6" s="47">
        <v>2</v>
      </c>
      <c r="B6" s="45">
        <f t="shared" ref="B6:B69" si="0">$B$1*EXP(-$B$2*A6)</f>
        <v>9.7628570975790939E-3</v>
      </c>
      <c r="C6" s="44">
        <f>C5+B6*D5</f>
        <v>1.9547110196850088E-2</v>
      </c>
      <c r="D6" s="46">
        <f>1-C6</f>
        <v>0.98045288980314993</v>
      </c>
    </row>
    <row r="7" spans="1:7" x14ac:dyDescent="0.2">
      <c r="A7" s="47">
        <v>3</v>
      </c>
      <c r="B7" s="45">
        <f t="shared" si="0"/>
        <v>9.6464029348312316E-3</v>
      </c>
      <c r="C7" s="44">
        <f t="shared" ref="C7:C70" si="1">C6+B7*D6</f>
        <v>2.9004953830510955E-2</v>
      </c>
      <c r="D7" s="46">
        <f t="shared" ref="D7:D70" si="2">1-C7</f>
        <v>0.97099504616948906</v>
      </c>
    </row>
    <row r="8" spans="1:7" x14ac:dyDescent="0.2">
      <c r="A8" s="47">
        <v>4</v>
      </c>
      <c r="B8" s="45">
        <f t="shared" si="0"/>
        <v>9.5313378707750484E-3</v>
      </c>
      <c r="C8" s="44">
        <f t="shared" si="1"/>
        <v>3.8259835686401171E-2</v>
      </c>
      <c r="D8" s="46">
        <f t="shared" si="2"/>
        <v>0.96174016431359888</v>
      </c>
    </row>
    <row r="9" spans="1:7" x14ac:dyDescent="0.2">
      <c r="A9" s="47">
        <v>5</v>
      </c>
      <c r="B9" s="45">
        <f t="shared" si="0"/>
        <v>9.417645335842488E-3</v>
      </c>
      <c r="C9" s="44">
        <f t="shared" si="1"/>
        <v>4.7317163459141526E-2</v>
      </c>
      <c r="D9" s="46">
        <f t="shared" si="2"/>
        <v>0.9526828365408585</v>
      </c>
    </row>
    <row r="10" spans="1:7" x14ac:dyDescent="0.2">
      <c r="A10" s="47">
        <v>6</v>
      </c>
      <c r="B10" s="45">
        <f t="shared" si="0"/>
        <v>9.3053089581120584E-3</v>
      </c>
      <c r="C10" s="44">
        <f t="shared" si="1"/>
        <v>5.6182171592244784E-2</v>
      </c>
      <c r="D10" s="46">
        <f t="shared" si="2"/>
        <v>0.94381782840775519</v>
      </c>
    </row>
    <row r="11" spans="1:7" x14ac:dyDescent="0.2">
      <c r="A11" s="47">
        <v>7</v>
      </c>
      <c r="B11" s="45">
        <f t="shared" si="0"/>
        <v>9.1943125609512469E-3</v>
      </c>
      <c r="C11" s="44">
        <f t="shared" si="1"/>
        <v>6.485992770722393E-2</v>
      </c>
      <c r="D11" s="46">
        <f t="shared" si="2"/>
        <v>0.93514007229277607</v>
      </c>
    </row>
    <row r="12" spans="1:7" x14ac:dyDescent="0.2">
      <c r="A12" s="47">
        <v>8</v>
      </c>
      <c r="B12" s="45">
        <f t="shared" si="0"/>
        <v>9.0846401606870623E-3</v>
      </c>
      <c r="C12" s="44">
        <f t="shared" si="1"/>
        <v>7.335533876384269E-2</v>
      </c>
      <c r="D12" s="46">
        <f t="shared" si="2"/>
        <v>0.9266446612361573</v>
      </c>
    </row>
    <row r="13" spans="1:7" x14ac:dyDescent="0.2">
      <c r="A13" s="47">
        <v>9</v>
      </c>
      <c r="B13" s="45">
        <f t="shared" si="0"/>
        <v>8.9762759643043488E-3</v>
      </c>
      <c r="C13" s="44">
        <f t="shared" si="1"/>
        <v>8.1673156963947752E-2</v>
      </c>
      <c r="D13" s="46">
        <f t="shared" si="2"/>
        <v>0.91832684303605228</v>
      </c>
    </row>
    <row r="14" spans="1:7" x14ac:dyDescent="0.2">
      <c r="A14" s="47">
        <v>10</v>
      </c>
      <c r="B14" s="45">
        <f t="shared" si="0"/>
        <v>8.8692043671715747E-3</v>
      </c>
      <c r="C14" s="44">
        <f t="shared" si="1"/>
        <v>8.9817985410693996E-2</v>
      </c>
      <c r="D14" s="46">
        <f t="shared" si="2"/>
        <v>0.91018201458930603</v>
      </c>
    </row>
    <row r="15" spans="1:7" x14ac:dyDescent="0.2">
      <c r="A15" s="47">
        <v>11</v>
      </c>
      <c r="B15" s="45">
        <f t="shared" si="0"/>
        <v>8.7634099507937335E-3</v>
      </c>
      <c r="C15" s="44">
        <f t="shared" si="1"/>
        <v>9.7794283534379411E-2</v>
      </c>
      <c r="D15" s="46">
        <f t="shared" si="2"/>
        <v>0.90220571646562053</v>
      </c>
    </row>
    <row r="16" spans="1:7" ht="15" x14ac:dyDescent="0.25">
      <c r="A16" s="3">
        <v>12</v>
      </c>
      <c r="B16" s="48">
        <f>$B$1*EXP(-$B$2*A16)</f>
        <v>8.6588774805920494E-3</v>
      </c>
      <c r="C16" s="49">
        <f>1-D16</f>
        <v>1</v>
      </c>
      <c r="D16" s="50">
        <f>'Averted Cavities'!B8</f>
        <v>0</v>
      </c>
      <c r="E16" s="50">
        <f>D16</f>
        <v>0</v>
      </c>
      <c r="F16" s="45"/>
      <c r="G16" s="44"/>
    </row>
    <row r="17" spans="1:6" x14ac:dyDescent="0.2">
      <c r="A17" s="47">
        <v>13</v>
      </c>
      <c r="B17" s="45">
        <f t="shared" si="0"/>
        <v>8.5555919037101844E-3</v>
      </c>
      <c r="C17" s="44">
        <f t="shared" si="1"/>
        <v>1</v>
      </c>
      <c r="D17" s="46">
        <f t="shared" si="2"/>
        <v>0</v>
      </c>
      <c r="F17" s="45"/>
    </row>
    <row r="18" spans="1:6" x14ac:dyDescent="0.2">
      <c r="A18" s="47">
        <v>14</v>
      </c>
      <c r="B18" s="45">
        <f t="shared" si="0"/>
        <v>8.4535383468465879E-3</v>
      </c>
      <c r="C18" s="44">
        <f t="shared" si="1"/>
        <v>1</v>
      </c>
      <c r="D18" s="46">
        <f t="shared" si="2"/>
        <v>0</v>
      </c>
      <c r="E18" s="44"/>
      <c r="F18" s="45"/>
    </row>
    <row r="19" spans="1:6" x14ac:dyDescent="0.2">
      <c r="A19" s="47">
        <v>15</v>
      </c>
      <c r="B19" s="45">
        <f t="shared" si="0"/>
        <v>8.3527021141127193E-3</v>
      </c>
      <c r="C19" s="44">
        <f t="shared" si="1"/>
        <v>1</v>
      </c>
      <c r="D19" s="46">
        <f t="shared" si="2"/>
        <v>0</v>
      </c>
      <c r="F19" s="45"/>
    </row>
    <row r="20" spans="1:6" x14ac:dyDescent="0.2">
      <c r="A20" s="47">
        <v>16</v>
      </c>
      <c r="B20" s="45">
        <f t="shared" si="0"/>
        <v>8.2530686849168235E-3</v>
      </c>
      <c r="C20" s="44">
        <f t="shared" si="1"/>
        <v>1</v>
      </c>
      <c r="D20" s="46">
        <f t="shared" si="2"/>
        <v>0</v>
      </c>
      <c r="F20" s="45"/>
    </row>
    <row r="21" spans="1:6" x14ac:dyDescent="0.2">
      <c r="A21" s="47">
        <v>17</v>
      </c>
      <c r="B21" s="45">
        <f t="shared" si="0"/>
        <v>8.1546237118729267E-3</v>
      </c>
      <c r="C21" s="44">
        <f t="shared" si="1"/>
        <v>1</v>
      </c>
      <c r="D21" s="46">
        <f t="shared" si="2"/>
        <v>0</v>
      </c>
      <c r="F21" s="45"/>
    </row>
    <row r="22" spans="1:6" x14ac:dyDescent="0.2">
      <c r="A22" s="47">
        <v>18</v>
      </c>
      <c r="B22" s="45">
        <f t="shared" si="0"/>
        <v>8.0573530187347964E-3</v>
      </c>
      <c r="C22" s="44">
        <f t="shared" si="1"/>
        <v>1</v>
      </c>
      <c r="D22" s="46">
        <f t="shared" si="2"/>
        <v>0</v>
      </c>
      <c r="F22" s="45"/>
    </row>
    <row r="23" spans="1:6" x14ac:dyDescent="0.2">
      <c r="A23" s="47">
        <v>19</v>
      </c>
      <c r="B23" s="45">
        <f t="shared" si="0"/>
        <v>7.9612425983545381E-3</v>
      </c>
      <c r="C23" s="44">
        <f t="shared" si="1"/>
        <v>1</v>
      </c>
      <c r="D23" s="46">
        <f t="shared" si="2"/>
        <v>0</v>
      </c>
      <c r="F23" s="45"/>
    </row>
    <row r="24" spans="1:6" x14ac:dyDescent="0.2">
      <c r="A24" s="47">
        <v>20</v>
      </c>
      <c r="B24" s="45">
        <f t="shared" si="0"/>
        <v>7.8662786106655346E-3</v>
      </c>
      <c r="C24" s="44">
        <f t="shared" si="1"/>
        <v>1</v>
      </c>
      <c r="D24" s="46">
        <f t="shared" si="2"/>
        <v>0</v>
      </c>
      <c r="F24" s="45"/>
    </row>
    <row r="25" spans="1:6" x14ac:dyDescent="0.2">
      <c r="A25" s="47">
        <v>21</v>
      </c>
      <c r="B25" s="45">
        <f t="shared" si="0"/>
        <v>7.7724473806894618E-3</v>
      </c>
      <c r="C25" s="44">
        <f t="shared" si="1"/>
        <v>1</v>
      </c>
      <c r="D25" s="46">
        <f t="shared" si="2"/>
        <v>0</v>
      </c>
      <c r="F25" s="45"/>
    </row>
    <row r="26" spans="1:6" x14ac:dyDescent="0.2">
      <c r="A26" s="47">
        <v>22</v>
      </c>
      <c r="B26" s="45">
        <f t="shared" si="0"/>
        <v>7.6797353965670613E-3</v>
      </c>
      <c r="C26" s="44">
        <f t="shared" si="1"/>
        <v>1</v>
      </c>
      <c r="D26" s="46">
        <f t="shared" si="2"/>
        <v>0</v>
      </c>
      <c r="F26" s="45"/>
    </row>
    <row r="27" spans="1:6" x14ac:dyDescent="0.2">
      <c r="A27" s="47">
        <v>23</v>
      </c>
      <c r="B27" s="45">
        <f t="shared" si="0"/>
        <v>7.5881293076124137E-3</v>
      </c>
      <c r="C27" s="44">
        <f t="shared" si="1"/>
        <v>1</v>
      </c>
      <c r="D27" s="46">
        <f t="shared" si="2"/>
        <v>0</v>
      </c>
      <c r="F27" s="45"/>
    </row>
    <row r="28" spans="1:6" ht="15" x14ac:dyDescent="0.25">
      <c r="A28" s="51">
        <v>24</v>
      </c>
      <c r="B28" s="52">
        <f t="shared" si="0"/>
        <v>7.4976159223904132E-3</v>
      </c>
      <c r="C28" s="53">
        <f t="shared" si="1"/>
        <v>1</v>
      </c>
      <c r="D28" s="1">
        <f t="shared" si="2"/>
        <v>0</v>
      </c>
      <c r="E28" s="54" t="e">
        <f>D28/D16</f>
        <v>#DIV/0!</v>
      </c>
      <c r="F28" s="45"/>
    </row>
    <row r="29" spans="1:6" x14ac:dyDescent="0.2">
      <c r="A29" s="47">
        <v>25</v>
      </c>
      <c r="B29" s="45">
        <f t="shared" si="0"/>
        <v>7.408182206817179E-3</v>
      </c>
      <c r="C29" s="44">
        <f t="shared" si="1"/>
        <v>1</v>
      </c>
      <c r="D29" s="46">
        <f t="shared" si="2"/>
        <v>0</v>
      </c>
    </row>
    <row r="30" spans="1:6" x14ac:dyDescent="0.2">
      <c r="A30" s="47">
        <v>26</v>
      </c>
      <c r="B30" s="45">
        <f t="shared" si="0"/>
        <v>7.3198152822831269E-3</v>
      </c>
      <c r="C30" s="44">
        <f t="shared" si="1"/>
        <v>1</v>
      </c>
      <c r="D30" s="46">
        <f t="shared" si="2"/>
        <v>0</v>
      </c>
    </row>
    <row r="31" spans="1:6" x14ac:dyDescent="0.2">
      <c r="A31" s="47">
        <v>27</v>
      </c>
      <c r="B31" s="45">
        <f t="shared" si="0"/>
        <v>7.2325024237984235E-3</v>
      </c>
      <c r="C31" s="44">
        <f t="shared" si="1"/>
        <v>1</v>
      </c>
      <c r="D31" s="46">
        <f t="shared" si="2"/>
        <v>0</v>
      </c>
    </row>
    <row r="32" spans="1:6" x14ac:dyDescent="0.2">
      <c r="A32" s="47">
        <v>28</v>
      </c>
      <c r="B32" s="45">
        <f t="shared" si="0"/>
        <v>7.146231058160573E-3</v>
      </c>
      <c r="C32" s="44">
        <f t="shared" si="1"/>
        <v>1</v>
      </c>
      <c r="D32" s="46">
        <f t="shared" si="2"/>
        <v>0</v>
      </c>
    </row>
    <row r="33" spans="1:5" x14ac:dyDescent="0.2">
      <c r="A33" s="47">
        <v>29</v>
      </c>
      <c r="B33" s="45">
        <f t="shared" si="0"/>
        <v>7.0609887621438444E-3</v>
      </c>
      <c r="C33" s="44">
        <f t="shared" si="1"/>
        <v>1</v>
      </c>
      <c r="D33" s="46">
        <f t="shared" si="2"/>
        <v>0</v>
      </c>
    </row>
    <row r="34" spans="1:5" x14ac:dyDescent="0.2">
      <c r="A34" s="47">
        <v>30</v>
      </c>
      <c r="B34" s="45">
        <f t="shared" si="0"/>
        <v>6.9767632607103105E-3</v>
      </c>
      <c r="C34" s="44">
        <f t="shared" si="1"/>
        <v>1</v>
      </c>
      <c r="D34" s="46">
        <f t="shared" si="2"/>
        <v>0</v>
      </c>
    </row>
    <row r="35" spans="1:5" x14ac:dyDescent="0.2">
      <c r="A35" s="47">
        <v>31</v>
      </c>
      <c r="B35" s="45">
        <f t="shared" si="0"/>
        <v>6.8935424252422241E-3</v>
      </c>
      <c r="C35" s="44">
        <f t="shared" si="1"/>
        <v>1</v>
      </c>
      <c r="D35" s="46">
        <f t="shared" si="2"/>
        <v>0</v>
      </c>
    </row>
    <row r="36" spans="1:5" x14ac:dyDescent="0.2">
      <c r="A36" s="47">
        <v>32</v>
      </c>
      <c r="B36" s="45">
        <f t="shared" si="0"/>
        <v>6.8113142717954713E-3</v>
      </c>
      <c r="C36" s="44">
        <f t="shared" si="1"/>
        <v>1</v>
      </c>
      <c r="D36" s="46">
        <f t="shared" si="2"/>
        <v>0</v>
      </c>
    </row>
    <row r="37" spans="1:5" x14ac:dyDescent="0.2">
      <c r="A37" s="47">
        <v>33</v>
      </c>
      <c r="B37" s="45">
        <f t="shared" si="0"/>
        <v>6.730066959373864E-3</v>
      </c>
      <c r="C37" s="44">
        <f t="shared" si="1"/>
        <v>1</v>
      </c>
      <c r="D37" s="46">
        <f t="shared" si="2"/>
        <v>0</v>
      </c>
    </row>
    <row r="38" spans="1:5" x14ac:dyDescent="0.2">
      <c r="A38" s="47">
        <v>34</v>
      </c>
      <c r="B38" s="45">
        <f t="shared" si="0"/>
        <v>6.6497887882240193E-3</v>
      </c>
      <c r="C38" s="44">
        <f t="shared" si="1"/>
        <v>1</v>
      </c>
      <c r="D38" s="46">
        <f t="shared" si="2"/>
        <v>0</v>
      </c>
    </row>
    <row r="39" spans="1:5" x14ac:dyDescent="0.2">
      <c r="A39" s="47">
        <v>35</v>
      </c>
      <c r="B39" s="45">
        <f t="shared" si="0"/>
        <v>6.5704681981505675E-3</v>
      </c>
      <c r="C39" s="44">
        <f t="shared" si="1"/>
        <v>1</v>
      </c>
      <c r="D39" s="46">
        <f t="shared" si="2"/>
        <v>0</v>
      </c>
    </row>
    <row r="40" spans="1:5" ht="15" x14ac:dyDescent="0.25">
      <c r="A40" s="51">
        <v>36</v>
      </c>
      <c r="B40" s="52">
        <f t="shared" si="0"/>
        <v>6.4920937668514747E-3</v>
      </c>
      <c r="C40" s="53">
        <f t="shared" si="1"/>
        <v>1</v>
      </c>
      <c r="D40" s="1">
        <f t="shared" si="2"/>
        <v>0</v>
      </c>
      <c r="E40" s="54" t="e">
        <f>D40/D28</f>
        <v>#DIV/0!</v>
      </c>
    </row>
    <row r="41" spans="1:5" x14ac:dyDescent="0.2">
      <c r="A41" s="47">
        <v>37</v>
      </c>
      <c r="B41" s="45">
        <f t="shared" si="0"/>
        <v>6.4146542082731987E-3</v>
      </c>
      <c r="C41" s="44">
        <f t="shared" si="1"/>
        <v>1</v>
      </c>
      <c r="D41" s="46">
        <f t="shared" si="2"/>
        <v>0</v>
      </c>
    </row>
    <row r="42" spans="1:5" x14ac:dyDescent="0.2">
      <c r="A42" s="47">
        <v>38</v>
      </c>
      <c r="B42" s="45">
        <f t="shared" si="0"/>
        <v>6.3381383709854898E-3</v>
      </c>
      <c r="C42" s="44">
        <f t="shared" si="1"/>
        <v>1</v>
      </c>
      <c r="D42" s="46">
        <f t="shared" si="2"/>
        <v>0</v>
      </c>
    </row>
    <row r="43" spans="1:5" x14ac:dyDescent="0.2">
      <c r="A43" s="47">
        <v>39</v>
      </c>
      <c r="B43" s="45">
        <f t="shared" si="0"/>
        <v>6.2625352365755591E-3</v>
      </c>
      <c r="C43" s="44">
        <f t="shared" si="1"/>
        <v>1</v>
      </c>
      <c r="D43" s="46">
        <f t="shared" si="2"/>
        <v>0</v>
      </c>
    </row>
    <row r="44" spans="1:5" x14ac:dyDescent="0.2">
      <c r="A44" s="47">
        <v>40</v>
      </c>
      <c r="B44" s="45">
        <f t="shared" si="0"/>
        <v>6.1878339180614084E-3</v>
      </c>
      <c r="C44" s="44">
        <f t="shared" si="1"/>
        <v>1</v>
      </c>
      <c r="D44" s="46">
        <f t="shared" si="2"/>
        <v>0</v>
      </c>
    </row>
    <row r="45" spans="1:5" x14ac:dyDescent="0.2">
      <c r="A45" s="47">
        <v>41</v>
      </c>
      <c r="B45" s="45">
        <f t="shared" si="0"/>
        <v>6.1140236583240868E-3</v>
      </c>
      <c r="C45" s="44">
        <f t="shared" si="1"/>
        <v>1</v>
      </c>
      <c r="D45" s="46">
        <f t="shared" si="2"/>
        <v>0</v>
      </c>
    </row>
    <row r="46" spans="1:5" x14ac:dyDescent="0.2">
      <c r="A46" s="47">
        <v>42</v>
      </c>
      <c r="B46" s="45">
        <f t="shared" si="0"/>
        <v>6.041093828558647E-3</v>
      </c>
      <c r="C46" s="44">
        <f t="shared" si="1"/>
        <v>1</v>
      </c>
      <c r="D46" s="46">
        <f t="shared" si="2"/>
        <v>0</v>
      </c>
    </row>
    <row r="47" spans="1:5" x14ac:dyDescent="0.2">
      <c r="A47" s="47">
        <v>43</v>
      </c>
      <c r="B47" s="45">
        <f t="shared" si="0"/>
        <v>5.9690339267435798E-3</v>
      </c>
      <c r="C47" s="44">
        <f t="shared" si="1"/>
        <v>1</v>
      </c>
      <c r="D47" s="46">
        <f t="shared" si="2"/>
        <v>0</v>
      </c>
    </row>
    <row r="48" spans="1:5" x14ac:dyDescent="0.2">
      <c r="A48" s="47">
        <v>44</v>
      </c>
      <c r="B48" s="45">
        <f t="shared" si="0"/>
        <v>5.8978335761285042E-3</v>
      </c>
      <c r="C48" s="44">
        <f t="shared" si="1"/>
        <v>1</v>
      </c>
      <c r="D48" s="46">
        <f t="shared" si="2"/>
        <v>0</v>
      </c>
    </row>
    <row r="49" spans="1:5" x14ac:dyDescent="0.2">
      <c r="A49" s="47">
        <v>45</v>
      </c>
      <c r="B49" s="45">
        <f t="shared" si="0"/>
        <v>5.8274825237398962E-3</v>
      </c>
      <c r="C49" s="44">
        <f t="shared" si="1"/>
        <v>1</v>
      </c>
      <c r="D49" s="46">
        <f t="shared" si="2"/>
        <v>0</v>
      </c>
    </row>
    <row r="50" spans="1:5" x14ac:dyDescent="0.2">
      <c r="A50" s="47">
        <v>46</v>
      </c>
      <c r="B50" s="45">
        <f t="shared" si="0"/>
        <v>5.7579706389046447E-3</v>
      </c>
      <c r="C50" s="44">
        <f t="shared" si="1"/>
        <v>1</v>
      </c>
      <c r="D50" s="46">
        <f t="shared" si="2"/>
        <v>0</v>
      </c>
    </row>
    <row r="51" spans="1:5" x14ac:dyDescent="0.2">
      <c r="A51" s="47">
        <v>47</v>
      </c>
      <c r="B51" s="45">
        <f t="shared" si="0"/>
        <v>5.6892879117912175E-3</v>
      </c>
      <c r="C51" s="44">
        <f t="shared" si="1"/>
        <v>1</v>
      </c>
      <c r="D51" s="46">
        <f t="shared" si="2"/>
        <v>0</v>
      </c>
    </row>
    <row r="52" spans="1:5" ht="15" x14ac:dyDescent="0.25">
      <c r="A52" s="51">
        <v>48</v>
      </c>
      <c r="B52" s="52">
        <f t="shared" si="0"/>
        <v>5.6214244519682249E-3</v>
      </c>
      <c r="C52" s="53">
        <f t="shared" si="1"/>
        <v>1</v>
      </c>
      <c r="D52" s="1">
        <f t="shared" si="2"/>
        <v>0</v>
      </c>
      <c r="E52" s="54" t="e">
        <f>D52/D40</f>
        <v>#DIV/0!</v>
      </c>
    </row>
    <row r="53" spans="1:5" x14ac:dyDescent="0.2">
      <c r="A53" s="47">
        <v>49</v>
      </c>
      <c r="B53" s="45">
        <f t="shared" si="0"/>
        <v>5.5543704869801822E-3</v>
      </c>
      <c r="C53" s="44">
        <f t="shared" si="1"/>
        <v>1</v>
      </c>
      <c r="D53" s="46">
        <f t="shared" si="2"/>
        <v>0</v>
      </c>
    </row>
    <row r="54" spans="1:5" x14ac:dyDescent="0.2">
      <c r="A54" s="47">
        <v>50</v>
      </c>
      <c r="B54" s="45">
        <f t="shared" si="0"/>
        <v>5.4881163609402641E-3</v>
      </c>
      <c r="C54" s="44">
        <f t="shared" si="1"/>
        <v>1</v>
      </c>
      <c r="D54" s="46">
        <f t="shared" si="2"/>
        <v>0</v>
      </c>
    </row>
    <row r="55" spans="1:5" x14ac:dyDescent="0.2">
      <c r="A55" s="47">
        <v>51</v>
      </c>
      <c r="B55" s="45">
        <f t="shared" si="0"/>
        <v>5.4226525331398327E-3</v>
      </c>
      <c r="C55" s="44">
        <f t="shared" si="1"/>
        <v>1</v>
      </c>
      <c r="D55" s="46">
        <f t="shared" si="2"/>
        <v>0</v>
      </c>
    </row>
    <row r="56" spans="1:5" x14ac:dyDescent="0.2">
      <c r="A56" s="47">
        <v>52</v>
      </c>
      <c r="B56" s="45">
        <f t="shared" si="0"/>
        <v>5.3579695766745603E-3</v>
      </c>
      <c r="C56" s="44">
        <f t="shared" si="1"/>
        <v>1</v>
      </c>
      <c r="D56" s="46">
        <f t="shared" si="2"/>
        <v>0</v>
      </c>
    </row>
    <row r="57" spans="1:5" x14ac:dyDescent="0.2">
      <c r="A57" s="47">
        <v>53</v>
      </c>
      <c r="B57" s="45">
        <f t="shared" si="0"/>
        <v>5.2940581770869457E-3</v>
      </c>
      <c r="C57" s="44">
        <f t="shared" si="1"/>
        <v>1</v>
      </c>
      <c r="D57" s="46">
        <f t="shared" si="2"/>
        <v>0</v>
      </c>
    </row>
    <row r="58" spans="1:5" x14ac:dyDescent="0.2">
      <c r="A58" s="47">
        <v>54</v>
      </c>
      <c r="B58" s="45">
        <f t="shared" si="0"/>
        <v>5.2309091310250083E-3</v>
      </c>
      <c r="C58" s="44">
        <f t="shared" si="1"/>
        <v>1</v>
      </c>
      <c r="D58" s="46">
        <f t="shared" si="2"/>
        <v>0</v>
      </c>
    </row>
    <row r="59" spans="1:5" x14ac:dyDescent="0.2">
      <c r="A59" s="47">
        <v>55</v>
      </c>
      <c r="B59" s="45">
        <f t="shared" si="0"/>
        <v>5.1685133449169921E-3</v>
      </c>
      <c r="C59" s="44">
        <f t="shared" si="1"/>
        <v>1</v>
      </c>
      <c r="D59" s="46">
        <f t="shared" si="2"/>
        <v>0</v>
      </c>
    </row>
    <row r="60" spans="1:5" x14ac:dyDescent="0.2">
      <c r="A60" s="47">
        <v>56</v>
      </c>
      <c r="B60" s="45">
        <f t="shared" si="0"/>
        <v>5.106861833661879E-3</v>
      </c>
      <c r="C60" s="44">
        <f t="shared" si="1"/>
        <v>1</v>
      </c>
      <c r="D60" s="46">
        <f t="shared" si="2"/>
        <v>0</v>
      </c>
    </row>
    <row r="61" spans="1:5" x14ac:dyDescent="0.2">
      <c r="A61" s="47">
        <v>57</v>
      </c>
      <c r="B61" s="45">
        <f t="shared" si="0"/>
        <v>5.0459457193355118E-3</v>
      </c>
      <c r="C61" s="44">
        <f t="shared" si="1"/>
        <v>1</v>
      </c>
      <c r="D61" s="46">
        <f t="shared" si="2"/>
        <v>0</v>
      </c>
    </row>
    <row r="62" spans="1:5" x14ac:dyDescent="0.2">
      <c r="A62" s="47">
        <v>58</v>
      </c>
      <c r="B62" s="45">
        <f t="shared" si="0"/>
        <v>4.9857562299121649E-3</v>
      </c>
      <c r="C62" s="44">
        <f t="shared" si="1"/>
        <v>1</v>
      </c>
      <c r="D62" s="46">
        <f t="shared" si="2"/>
        <v>0</v>
      </c>
    </row>
    <row r="63" spans="1:5" x14ac:dyDescent="0.2">
      <c r="A63" s="47">
        <v>59</v>
      </c>
      <c r="B63" s="45">
        <f t="shared" si="0"/>
        <v>4.926284698001355E-3</v>
      </c>
      <c r="C63" s="44">
        <f t="shared" si="1"/>
        <v>1</v>
      </c>
      <c r="D63" s="46">
        <f t="shared" si="2"/>
        <v>0</v>
      </c>
    </row>
    <row r="64" spans="1:5" ht="15" x14ac:dyDescent="0.25">
      <c r="A64" s="51">
        <v>60</v>
      </c>
      <c r="B64" s="48">
        <f t="shared" si="0"/>
        <v>4.8675225595997173E-3</v>
      </c>
      <c r="C64" s="49">
        <f t="shared" si="1"/>
        <v>1</v>
      </c>
      <c r="D64" s="50">
        <f t="shared" si="2"/>
        <v>0</v>
      </c>
      <c r="E64" s="54" t="e">
        <f>D64/D52</f>
        <v>#DIV/0!</v>
      </c>
    </row>
    <row r="65" spans="1:5" x14ac:dyDescent="0.2">
      <c r="A65" s="47">
        <v>61</v>
      </c>
      <c r="B65" s="45">
        <f t="shared" si="0"/>
        <v>4.8094613528577804E-3</v>
      </c>
      <c r="C65" s="44">
        <f t="shared" si="1"/>
        <v>1</v>
      </c>
      <c r="D65" s="46">
        <f t="shared" si="2"/>
        <v>0</v>
      </c>
    </row>
    <row r="66" spans="1:5" x14ac:dyDescent="0.2">
      <c r="A66" s="47">
        <v>62</v>
      </c>
      <c r="B66" s="45">
        <f t="shared" si="0"/>
        <v>4.7520927168614446E-3</v>
      </c>
      <c r="C66" s="44">
        <f t="shared" si="1"/>
        <v>1</v>
      </c>
      <c r="D66" s="46">
        <f t="shared" si="2"/>
        <v>0</v>
      </c>
    </row>
    <row r="67" spans="1:5" x14ac:dyDescent="0.2">
      <c r="A67" s="47">
        <v>63</v>
      </c>
      <c r="B67" s="45">
        <f t="shared" si="0"/>
        <v>4.6954083904279928E-3</v>
      </c>
      <c r="C67" s="44">
        <f t="shared" si="1"/>
        <v>1</v>
      </c>
      <c r="D67" s="46">
        <f t="shared" si="2"/>
        <v>0</v>
      </c>
    </row>
    <row r="68" spans="1:5" x14ac:dyDescent="0.2">
      <c r="A68" s="47">
        <v>64</v>
      </c>
      <c r="B68" s="45">
        <f t="shared" si="0"/>
        <v>4.6394002109164676E-3</v>
      </c>
      <c r="C68" s="44">
        <f t="shared" si="1"/>
        <v>1</v>
      </c>
      <c r="D68" s="46">
        <f t="shared" si="2"/>
        <v>0</v>
      </c>
    </row>
    <row r="69" spans="1:5" x14ac:dyDescent="0.2">
      <c r="A69" s="47">
        <v>65</v>
      </c>
      <c r="B69" s="45">
        <f t="shared" si="0"/>
        <v>4.5840601130522352E-3</v>
      </c>
      <c r="C69" s="44">
        <f t="shared" si="1"/>
        <v>1</v>
      </c>
      <c r="D69" s="46">
        <f t="shared" si="2"/>
        <v>0</v>
      </c>
    </row>
    <row r="70" spans="1:5" x14ac:dyDescent="0.2">
      <c r="A70" s="47">
        <v>66</v>
      </c>
      <c r="B70" s="45">
        <f t="shared" ref="B70:B112" si="3">$B$1*EXP(-$B$2*A70)</f>
        <v>4.5293801277655771E-3</v>
      </c>
      <c r="C70" s="44">
        <f t="shared" si="1"/>
        <v>1</v>
      </c>
      <c r="D70" s="46">
        <f t="shared" si="2"/>
        <v>0</v>
      </c>
    </row>
    <row r="71" spans="1:5" x14ac:dyDescent="0.2">
      <c r="A71" s="47">
        <v>67</v>
      </c>
      <c r="B71" s="45">
        <f t="shared" si="3"/>
        <v>4.4753523810441235E-3</v>
      </c>
      <c r="C71" s="44">
        <f t="shared" ref="C71:C112" si="4">C70+B71*D70</f>
        <v>1</v>
      </c>
      <c r="D71" s="46">
        <f t="shared" ref="D71:D112" si="5">1-C71</f>
        <v>0</v>
      </c>
    </row>
    <row r="72" spans="1:5" x14ac:dyDescent="0.2">
      <c r="A72" s="47">
        <v>68</v>
      </c>
      <c r="B72" s="45">
        <f t="shared" si="3"/>
        <v>4.4219690927989868E-3</v>
      </c>
      <c r="C72" s="44">
        <f t="shared" si="4"/>
        <v>1</v>
      </c>
      <c r="D72" s="46">
        <f t="shared" si="5"/>
        <v>0</v>
      </c>
    </row>
    <row r="73" spans="1:5" x14ac:dyDescent="0.2">
      <c r="A73" s="47">
        <v>69</v>
      </c>
      <c r="B73" s="45">
        <f t="shared" si="3"/>
        <v>4.3692225757444112E-3</v>
      </c>
      <c r="C73" s="44">
        <f t="shared" si="4"/>
        <v>1</v>
      </c>
      <c r="D73" s="46">
        <f t="shared" si="5"/>
        <v>0</v>
      </c>
    </row>
    <row r="74" spans="1:5" x14ac:dyDescent="0.2">
      <c r="A74" s="47">
        <v>70</v>
      </c>
      <c r="B74" s="45">
        <f t="shared" si="3"/>
        <v>4.3171052342907976E-3</v>
      </c>
      <c r="C74" s="44">
        <f t="shared" si="4"/>
        <v>1</v>
      </c>
      <c r="D74" s="46">
        <f t="shared" si="5"/>
        <v>0</v>
      </c>
    </row>
    <row r="75" spans="1:5" x14ac:dyDescent="0.2">
      <c r="A75" s="47">
        <v>71</v>
      </c>
      <c r="B75" s="45">
        <f t="shared" si="3"/>
        <v>4.2656095634509136E-3</v>
      </c>
      <c r="C75" s="44">
        <f t="shared" si="4"/>
        <v>1</v>
      </c>
      <c r="D75" s="46">
        <f t="shared" si="5"/>
        <v>0</v>
      </c>
    </row>
    <row r="76" spans="1:5" ht="15" x14ac:dyDescent="0.25">
      <c r="A76" s="51">
        <v>72</v>
      </c>
      <c r="B76" s="48">
        <f t="shared" si="3"/>
        <v>4.2147281477591765E-3</v>
      </c>
      <c r="C76" s="49">
        <f t="shared" si="4"/>
        <v>1</v>
      </c>
      <c r="D76" s="50">
        <f t="shared" si="5"/>
        <v>0</v>
      </c>
      <c r="E76" s="54" t="e">
        <f>D76/D64</f>
        <v>#DIV/0!</v>
      </c>
    </row>
    <row r="77" spans="1:5" x14ac:dyDescent="0.2">
      <c r="A77" s="47">
        <v>73</v>
      </c>
      <c r="B77" s="45">
        <f t="shared" si="3"/>
        <v>4.1644536602038007E-3</v>
      </c>
      <c r="C77" s="44">
        <f t="shared" si="4"/>
        <v>1</v>
      </c>
      <c r="D77" s="46">
        <f t="shared" si="5"/>
        <v>0</v>
      </c>
    </row>
    <row r="78" spans="1:5" x14ac:dyDescent="0.2">
      <c r="A78" s="47">
        <v>74</v>
      </c>
      <c r="B78" s="45">
        <f t="shared" si="3"/>
        <v>4.1147788611717055E-3</v>
      </c>
      <c r="C78" s="44">
        <f t="shared" si="4"/>
        <v>1</v>
      </c>
      <c r="D78" s="46">
        <f t="shared" si="5"/>
        <v>0</v>
      </c>
    </row>
    <row r="79" spans="1:5" x14ac:dyDescent="0.2">
      <c r="A79" s="47">
        <v>75</v>
      </c>
      <c r="B79" s="45">
        <f t="shared" si="3"/>
        <v>4.0656965974059916E-3</v>
      </c>
      <c r="C79" s="44">
        <f t="shared" si="4"/>
        <v>1</v>
      </c>
      <c r="D79" s="46">
        <f t="shared" si="5"/>
        <v>0</v>
      </c>
    </row>
    <row r="80" spans="1:5" x14ac:dyDescent="0.2">
      <c r="A80" s="47">
        <v>76</v>
      </c>
      <c r="B80" s="45">
        <f t="shared" si="3"/>
        <v>4.0171998009758602E-3</v>
      </c>
      <c r="C80" s="44">
        <f t="shared" si="4"/>
        <v>1</v>
      </c>
      <c r="D80" s="46">
        <f t="shared" si="5"/>
        <v>0</v>
      </c>
    </row>
    <row r="81" spans="1:5" x14ac:dyDescent="0.2">
      <c r="A81" s="47">
        <v>77</v>
      </c>
      <c r="B81" s="45">
        <f t="shared" si="3"/>
        <v>3.9692814882588247E-3</v>
      </c>
      <c r="C81" s="44">
        <f t="shared" si="4"/>
        <v>1</v>
      </c>
      <c r="D81" s="46">
        <f t="shared" si="5"/>
        <v>0</v>
      </c>
    </row>
    <row r="82" spans="1:5" x14ac:dyDescent="0.2">
      <c r="A82" s="47">
        <v>78</v>
      </c>
      <c r="B82" s="45">
        <f t="shared" si="3"/>
        <v>3.9219347589350495E-3</v>
      </c>
      <c r="C82" s="44">
        <f t="shared" si="4"/>
        <v>1</v>
      </c>
      <c r="D82" s="46">
        <f t="shared" si="5"/>
        <v>0</v>
      </c>
    </row>
    <row r="83" spans="1:5" x14ac:dyDescent="0.2">
      <c r="A83" s="47">
        <v>79</v>
      </c>
      <c r="B83" s="45">
        <f t="shared" si="3"/>
        <v>3.8751527949936969E-3</v>
      </c>
      <c r="C83" s="44">
        <f t="shared" si="4"/>
        <v>1</v>
      </c>
      <c r="D83" s="46">
        <f t="shared" si="5"/>
        <v>0</v>
      </c>
    </row>
    <row r="84" spans="1:5" x14ac:dyDescent="0.2">
      <c r="A84" s="47">
        <v>80</v>
      </c>
      <c r="B84" s="45">
        <f t="shared" si="3"/>
        <v>3.8289288597511207E-3</v>
      </c>
      <c r="C84" s="44">
        <f t="shared" si="4"/>
        <v>1</v>
      </c>
      <c r="D84" s="46">
        <f t="shared" si="5"/>
        <v>0</v>
      </c>
    </row>
    <row r="85" spans="1:5" x14ac:dyDescent="0.2">
      <c r="A85" s="47">
        <v>81</v>
      </c>
      <c r="B85" s="45">
        <f t="shared" si="3"/>
        <v>3.7832562968807683E-3</v>
      </c>
      <c r="C85" s="44">
        <f t="shared" si="4"/>
        <v>1</v>
      </c>
      <c r="D85" s="46">
        <f t="shared" si="5"/>
        <v>0</v>
      </c>
    </row>
    <row r="86" spans="1:5" x14ac:dyDescent="0.2">
      <c r="A86" s="47">
        <v>82</v>
      </c>
      <c r="B86" s="45">
        <f t="shared" si="3"/>
        <v>3.7381285294546653E-3</v>
      </c>
      <c r="C86" s="44">
        <f t="shared" si="4"/>
        <v>1</v>
      </c>
      <c r="D86" s="46">
        <f t="shared" si="5"/>
        <v>0</v>
      </c>
    </row>
    <row r="87" spans="1:5" x14ac:dyDescent="0.2">
      <c r="A87" s="47">
        <v>83</v>
      </c>
      <c r="B87" s="45">
        <f t="shared" si="3"/>
        <v>3.6935390589963204E-3</v>
      </c>
      <c r="C87" s="44">
        <f t="shared" si="4"/>
        <v>1</v>
      </c>
      <c r="D87" s="46">
        <f t="shared" si="5"/>
        <v>0</v>
      </c>
    </row>
    <row r="88" spans="1:5" ht="15" x14ac:dyDescent="0.25">
      <c r="A88" s="51">
        <v>84</v>
      </c>
      <c r="B88" s="48">
        <f t="shared" si="3"/>
        <v>3.6494814645449377E-3</v>
      </c>
      <c r="C88" s="49">
        <f t="shared" si="4"/>
        <v>1</v>
      </c>
      <c r="D88" s="50">
        <f t="shared" si="5"/>
        <v>0</v>
      </c>
      <c r="E88" s="54" t="e">
        <f>D88/D76</f>
        <v>#DIV/0!</v>
      </c>
    </row>
    <row r="89" spans="1:5" x14ac:dyDescent="0.2">
      <c r="A89" s="47">
        <v>85</v>
      </c>
      <c r="B89" s="45">
        <f t="shared" si="3"/>
        <v>3.605949401730783E-3</v>
      </c>
      <c r="C89" s="44">
        <f t="shared" si="4"/>
        <v>1</v>
      </c>
      <c r="D89" s="46">
        <f t="shared" si="5"/>
        <v>0</v>
      </c>
    </row>
    <row r="90" spans="1:5" x14ac:dyDescent="0.2">
      <c r="A90" s="47">
        <v>86</v>
      </c>
      <c r="B90" s="45">
        <f t="shared" si="3"/>
        <v>3.5629366018615884E-3</v>
      </c>
      <c r="C90" s="44">
        <f t="shared" si="4"/>
        <v>1</v>
      </c>
      <c r="D90" s="46">
        <f t="shared" si="5"/>
        <v>0</v>
      </c>
    </row>
    <row r="91" spans="1:5" x14ac:dyDescent="0.2">
      <c r="A91" s="47">
        <v>87</v>
      </c>
      <c r="B91" s="45">
        <f t="shared" si="3"/>
        <v>3.5204368710198457E-3</v>
      </c>
      <c r="C91" s="44">
        <f t="shared" si="4"/>
        <v>1</v>
      </c>
      <c r="D91" s="46">
        <f t="shared" si="5"/>
        <v>0</v>
      </c>
    </row>
    <row r="92" spans="1:5" x14ac:dyDescent="0.2">
      <c r="A92" s="47">
        <v>88</v>
      </c>
      <c r="B92" s="45">
        <f t="shared" si="3"/>
        <v>3.4784440891708741E-3</v>
      </c>
      <c r="C92" s="44">
        <f t="shared" si="4"/>
        <v>1</v>
      </c>
      <c r="D92" s="46">
        <f t="shared" si="5"/>
        <v>0</v>
      </c>
    </row>
    <row r="93" spans="1:5" x14ac:dyDescent="0.2">
      <c r="A93" s="47">
        <v>89</v>
      </c>
      <c r="B93" s="45">
        <f t="shared" si="3"/>
        <v>3.4369522092815236E-3</v>
      </c>
      <c r="C93" s="44">
        <f t="shared" si="4"/>
        <v>1</v>
      </c>
      <c r="D93" s="46">
        <f t="shared" si="5"/>
        <v>0</v>
      </c>
    </row>
    <row r="94" spans="1:5" x14ac:dyDescent="0.2">
      <c r="A94" s="47">
        <v>90</v>
      </c>
      <c r="B94" s="45">
        <f t="shared" si="3"/>
        <v>3.3959552564493912E-3</v>
      </c>
      <c r="C94" s="44">
        <f t="shared" si="4"/>
        <v>1</v>
      </c>
      <c r="D94" s="46">
        <f t="shared" si="5"/>
        <v>0</v>
      </c>
    </row>
    <row r="95" spans="1:5" x14ac:dyDescent="0.2">
      <c r="A95" s="47">
        <v>91</v>
      </c>
      <c r="B95" s="45">
        <f t="shared" si="3"/>
        <v>3.3554473270424267E-3</v>
      </c>
      <c r="C95" s="44">
        <f t="shared" si="4"/>
        <v>1</v>
      </c>
      <c r="D95" s="46">
        <f t="shared" si="5"/>
        <v>0</v>
      </c>
    </row>
    <row r="96" spans="1:5" x14ac:dyDescent="0.2">
      <c r="A96" s="47">
        <v>92</v>
      </c>
      <c r="B96" s="45">
        <f t="shared" si="3"/>
        <v>3.3154225878487971E-3</v>
      </c>
      <c r="C96" s="44">
        <f t="shared" si="4"/>
        <v>1</v>
      </c>
      <c r="D96" s="46">
        <f t="shared" si="5"/>
        <v>0</v>
      </c>
    </row>
    <row r="97" spans="1:5" x14ac:dyDescent="0.2">
      <c r="A97" s="47">
        <v>93</v>
      </c>
      <c r="B97" s="45">
        <f t="shared" si="3"/>
        <v>3.2758752752368955E-3</v>
      </c>
      <c r="C97" s="44">
        <f t="shared" si="4"/>
        <v>1</v>
      </c>
      <c r="D97" s="46">
        <f t="shared" si="5"/>
        <v>0</v>
      </c>
    </row>
    <row r="98" spans="1:5" x14ac:dyDescent="0.2">
      <c r="A98" s="47">
        <v>94</v>
      </c>
      <c r="B98" s="45">
        <f t="shared" si="3"/>
        <v>3.236799694325367E-3</v>
      </c>
      <c r="C98" s="44">
        <f t="shared" si="4"/>
        <v>1</v>
      </c>
      <c r="D98" s="46">
        <f t="shared" si="5"/>
        <v>0</v>
      </c>
    </row>
    <row r="99" spans="1:5" x14ac:dyDescent="0.2">
      <c r="A99" s="47">
        <v>95</v>
      </c>
      <c r="B99" s="45">
        <f t="shared" si="3"/>
        <v>3.1981902181630385E-3</v>
      </c>
      <c r="C99" s="44">
        <f t="shared" si="4"/>
        <v>1</v>
      </c>
      <c r="D99" s="46">
        <f t="shared" si="5"/>
        <v>0</v>
      </c>
    </row>
    <row r="100" spans="1:5" x14ac:dyDescent="0.2">
      <c r="A100" s="55">
        <v>96</v>
      </c>
      <c r="B100" s="48">
        <f t="shared" si="3"/>
        <v>3.1600412869186244E-3</v>
      </c>
      <c r="C100" s="49">
        <f t="shared" si="4"/>
        <v>1</v>
      </c>
      <c r="D100" s="50">
        <f t="shared" si="5"/>
        <v>0</v>
      </c>
      <c r="E100" s="54" t="e">
        <f>D100/D88</f>
        <v>#DIV/0!</v>
      </c>
    </row>
    <row r="101" spans="1:5" x14ac:dyDescent="0.2">
      <c r="A101" s="47">
        <v>97</v>
      </c>
      <c r="B101" s="45">
        <f t="shared" si="3"/>
        <v>3.1223474070801054E-3</v>
      </c>
      <c r="C101" s="44">
        <f t="shared" si="4"/>
        <v>1</v>
      </c>
      <c r="D101" s="46">
        <f t="shared" si="5"/>
        <v>0</v>
      </c>
    </row>
    <row r="102" spans="1:5" x14ac:dyDescent="0.2">
      <c r="A102" s="47">
        <v>98</v>
      </c>
      <c r="B102" s="45">
        <f t="shared" si="3"/>
        <v>3.0851031506636474E-3</v>
      </c>
      <c r="C102" s="44">
        <f t="shared" si="4"/>
        <v>1</v>
      </c>
      <c r="D102" s="46">
        <f t="shared" si="5"/>
        <v>0</v>
      </c>
    </row>
    <row r="103" spans="1:5" x14ac:dyDescent="0.2">
      <c r="A103" s="47">
        <v>99</v>
      </c>
      <c r="B103" s="45">
        <f t="shared" si="3"/>
        <v>3.0483031544319686E-3</v>
      </c>
      <c r="C103" s="44">
        <f t="shared" si="4"/>
        <v>1</v>
      </c>
      <c r="D103" s="46">
        <f t="shared" si="5"/>
        <v>0</v>
      </c>
    </row>
    <row r="104" spans="1:5" x14ac:dyDescent="0.2">
      <c r="A104" s="47">
        <v>100</v>
      </c>
      <c r="B104" s="45">
        <f t="shared" si="3"/>
        <v>3.0119421191220214E-3</v>
      </c>
      <c r="C104" s="44">
        <f t="shared" si="4"/>
        <v>1</v>
      </c>
      <c r="D104" s="46">
        <f t="shared" si="5"/>
        <v>0</v>
      </c>
    </row>
    <row r="105" spans="1:5" x14ac:dyDescent="0.2">
      <c r="A105" s="47">
        <v>101</v>
      </c>
      <c r="B105" s="45">
        <f t="shared" si="3"/>
        <v>2.9760148086818883E-3</v>
      </c>
      <c r="C105" s="44">
        <f t="shared" si="4"/>
        <v>1</v>
      </c>
      <c r="D105" s="46">
        <f t="shared" si="5"/>
        <v>0</v>
      </c>
    </row>
    <row r="106" spans="1:5" x14ac:dyDescent="0.2">
      <c r="A106" s="47">
        <v>102</v>
      </c>
      <c r="B106" s="45">
        <f t="shared" si="3"/>
        <v>2.9405160495167837E-3</v>
      </c>
      <c r="C106" s="44">
        <f t="shared" si="4"/>
        <v>1</v>
      </c>
      <c r="D106" s="46">
        <f t="shared" si="5"/>
        <v>0</v>
      </c>
    </row>
    <row r="107" spans="1:5" x14ac:dyDescent="0.2">
      <c r="A107" s="47">
        <v>103</v>
      </c>
      <c r="B107" s="45">
        <f t="shared" si="3"/>
        <v>2.905440729744046E-3</v>
      </c>
      <c r="C107" s="44">
        <f t="shared" si="4"/>
        <v>1</v>
      </c>
      <c r="D107" s="46">
        <f t="shared" si="5"/>
        <v>0</v>
      </c>
    </row>
    <row r="108" spans="1:5" x14ac:dyDescent="0.2">
      <c r="A108" s="47">
        <v>104</v>
      </c>
      <c r="B108" s="45">
        <f t="shared" si="3"/>
        <v>2.8707837984570167E-3</v>
      </c>
      <c r="C108" s="44">
        <f t="shared" si="4"/>
        <v>1</v>
      </c>
      <c r="D108" s="46">
        <f t="shared" si="5"/>
        <v>0</v>
      </c>
    </row>
    <row r="109" spans="1:5" x14ac:dyDescent="0.2">
      <c r="A109" s="47">
        <v>105</v>
      </c>
      <c r="B109" s="45">
        <f t="shared" si="3"/>
        <v>2.8365402649977041E-3</v>
      </c>
      <c r="C109" s="44">
        <f t="shared" si="4"/>
        <v>1</v>
      </c>
      <c r="D109" s="46">
        <f t="shared" si="5"/>
        <v>0</v>
      </c>
    </row>
    <row r="110" spans="1:5" x14ac:dyDescent="0.2">
      <c r="A110" s="47">
        <v>106</v>
      </c>
      <c r="B110" s="45">
        <f t="shared" si="3"/>
        <v>2.8027051982381155E-3</v>
      </c>
      <c r="C110" s="44">
        <f t="shared" si="4"/>
        <v>1</v>
      </c>
      <c r="D110" s="46">
        <f t="shared" si="5"/>
        <v>0</v>
      </c>
    </row>
    <row r="111" spans="1:5" x14ac:dyDescent="0.2">
      <c r="A111" s="47">
        <v>107</v>
      </c>
      <c r="B111" s="45">
        <f t="shared" si="3"/>
        <v>2.7692737258701713E-3</v>
      </c>
      <c r="C111" s="44">
        <f t="shared" si="4"/>
        <v>1</v>
      </c>
      <c r="D111" s="46">
        <f t="shared" si="5"/>
        <v>0</v>
      </c>
    </row>
    <row r="112" spans="1:5" ht="15" x14ac:dyDescent="0.25">
      <c r="A112" s="51">
        <v>108</v>
      </c>
      <c r="B112" s="48">
        <f t="shared" si="3"/>
        <v>2.7362410337040807E-3</v>
      </c>
      <c r="C112" s="49">
        <f t="shared" si="4"/>
        <v>1</v>
      </c>
      <c r="D112" s="50">
        <f t="shared" si="5"/>
        <v>0</v>
      </c>
      <c r="E112" s="54" t="e">
        <f>D112/D100</f>
        <v>#DIV/0!</v>
      </c>
    </row>
    <row r="113" spans="1:4" x14ac:dyDescent="0.2">
      <c r="A113" s="44"/>
      <c r="B113" s="45"/>
      <c r="C113" s="44"/>
      <c r="D113" s="46"/>
    </row>
    <row r="114" spans="1:4" ht="18.75" x14ac:dyDescent="0.3">
      <c r="A114" s="2"/>
      <c r="B114" s="45"/>
      <c r="C114" s="44"/>
      <c r="D114" s="46"/>
    </row>
    <row r="115" spans="1:4" x14ac:dyDescent="0.2">
      <c r="A115" s="44"/>
      <c r="B115" s="45"/>
      <c r="C115" s="44"/>
      <c r="D115" s="46"/>
    </row>
    <row r="116" spans="1:4" x14ac:dyDescent="0.2">
      <c r="A116" s="44"/>
      <c r="B116" s="45"/>
      <c r="C116" s="44"/>
      <c r="D116" s="46"/>
    </row>
    <row r="117" spans="1:4" x14ac:dyDescent="0.2">
      <c r="A117" s="44"/>
      <c r="B117" s="45"/>
      <c r="C117" s="44"/>
      <c r="D117" s="46"/>
    </row>
    <row r="118" spans="1:4" x14ac:dyDescent="0.2">
      <c r="A118" s="44"/>
      <c r="B118" s="45"/>
      <c r="C118" s="44"/>
      <c r="D118" s="46"/>
    </row>
    <row r="119" spans="1:4" x14ac:dyDescent="0.2">
      <c r="A119" s="44"/>
      <c r="B119" s="45"/>
      <c r="C119" s="44"/>
      <c r="D119" s="46"/>
    </row>
    <row r="120" spans="1:4" x14ac:dyDescent="0.2">
      <c r="A120" s="44"/>
      <c r="B120" s="45"/>
      <c r="C120" s="44"/>
      <c r="D120" s="46"/>
    </row>
    <row r="121" spans="1:4" x14ac:dyDescent="0.2">
      <c r="A121" s="44"/>
      <c r="B121" s="45"/>
      <c r="C121" s="44"/>
      <c r="D121" s="46"/>
    </row>
    <row r="122" spans="1:4" x14ac:dyDescent="0.2">
      <c r="A122" s="44"/>
      <c r="B122" s="45"/>
      <c r="C122" s="44"/>
      <c r="D122" s="46"/>
    </row>
    <row r="123" spans="1:4" x14ac:dyDescent="0.2">
      <c r="A123" s="44"/>
      <c r="B123" s="45"/>
      <c r="C123" s="44"/>
      <c r="D123" s="46"/>
    </row>
    <row r="124" spans="1:4" x14ac:dyDescent="0.2">
      <c r="A124" s="44"/>
      <c r="B124" s="45"/>
      <c r="C124" s="44"/>
      <c r="D124" s="46"/>
    </row>
    <row r="125" spans="1:4" x14ac:dyDescent="0.2">
      <c r="A125" s="44"/>
      <c r="B125" s="45"/>
      <c r="C125" s="44"/>
      <c r="D125" s="46"/>
    </row>
    <row r="126" spans="1:4" x14ac:dyDescent="0.2">
      <c r="A126" s="44"/>
      <c r="B126" s="45"/>
      <c r="C126" s="44"/>
      <c r="D126" s="46"/>
    </row>
    <row r="127" spans="1:4" x14ac:dyDescent="0.2">
      <c r="A127" s="44"/>
      <c r="B127" s="45"/>
      <c r="C127" s="44"/>
      <c r="D127" s="46"/>
    </row>
    <row r="128" spans="1:4" x14ac:dyDescent="0.2">
      <c r="A128" s="44"/>
      <c r="B128" s="45"/>
      <c r="C128" s="44"/>
      <c r="D128" s="46"/>
    </row>
    <row r="129" spans="1:4" x14ac:dyDescent="0.2">
      <c r="A129" s="44"/>
      <c r="B129" s="45"/>
      <c r="C129" s="44"/>
      <c r="D129" s="46"/>
    </row>
    <row r="130" spans="1:4" x14ac:dyDescent="0.2">
      <c r="A130" s="44"/>
      <c r="B130" s="45"/>
      <c r="C130" s="44"/>
      <c r="D130" s="46"/>
    </row>
    <row r="131" spans="1:4" x14ac:dyDescent="0.2">
      <c r="A131" s="44"/>
      <c r="B131" s="45"/>
      <c r="C131" s="44"/>
      <c r="D131" s="46"/>
    </row>
    <row r="132" spans="1:4" x14ac:dyDescent="0.2">
      <c r="A132" s="44"/>
      <c r="B132" s="45"/>
      <c r="C132" s="44"/>
      <c r="D132" s="46"/>
    </row>
    <row r="133" spans="1:4" x14ac:dyDescent="0.2">
      <c r="A133" s="44"/>
      <c r="B133" s="45"/>
      <c r="C133" s="44"/>
      <c r="D133" s="46"/>
    </row>
    <row r="134" spans="1:4" x14ac:dyDescent="0.2">
      <c r="A134" s="44"/>
      <c r="B134" s="45"/>
      <c r="C134" s="44"/>
      <c r="D134" s="46"/>
    </row>
    <row r="135" spans="1:4" x14ac:dyDescent="0.2">
      <c r="A135" s="44"/>
      <c r="B135" s="45"/>
      <c r="C135" s="44"/>
      <c r="D135" s="46"/>
    </row>
    <row r="136" spans="1:4" x14ac:dyDescent="0.2">
      <c r="A136" s="44"/>
      <c r="B136" s="45"/>
      <c r="C136" s="44"/>
      <c r="D136" s="46"/>
    </row>
    <row r="137" spans="1:4" x14ac:dyDescent="0.2">
      <c r="A137" s="44"/>
      <c r="B137" s="45"/>
      <c r="C137" s="44"/>
      <c r="D137" s="46"/>
    </row>
    <row r="138" spans="1:4" x14ac:dyDescent="0.2">
      <c r="A138" s="44"/>
      <c r="B138" s="45"/>
      <c r="C138" s="44"/>
      <c r="D138" s="46"/>
    </row>
    <row r="139" spans="1:4" x14ac:dyDescent="0.2">
      <c r="A139" s="44"/>
      <c r="B139" s="45"/>
      <c r="C139" s="44"/>
      <c r="D139" s="46"/>
    </row>
    <row r="140" spans="1:4" x14ac:dyDescent="0.2">
      <c r="A140" s="44"/>
      <c r="B140" s="45"/>
      <c r="C140" s="44"/>
      <c r="D140" s="46"/>
    </row>
    <row r="141" spans="1:4" x14ac:dyDescent="0.2">
      <c r="A141" s="44"/>
      <c r="B141" s="45"/>
      <c r="C141" s="44"/>
      <c r="D141" s="46"/>
    </row>
    <row r="142" spans="1:4" x14ac:dyDescent="0.2">
      <c r="A142" s="44"/>
      <c r="B142" s="45"/>
      <c r="C142" s="44"/>
      <c r="D142" s="46"/>
    </row>
    <row r="143" spans="1:4" x14ac:dyDescent="0.2">
      <c r="A143" s="44"/>
      <c r="B143" s="45"/>
      <c r="C143" s="44"/>
      <c r="D143" s="46"/>
    </row>
    <row r="144" spans="1:4" x14ac:dyDescent="0.2">
      <c r="A144" s="44"/>
      <c r="B144" s="45"/>
      <c r="C144" s="44"/>
      <c r="D144" s="46"/>
    </row>
    <row r="145" spans="1:4" x14ac:dyDescent="0.2">
      <c r="A145" s="44"/>
      <c r="B145" s="45"/>
      <c r="C145" s="44"/>
      <c r="D145" s="46"/>
    </row>
    <row r="146" spans="1:4" x14ac:dyDescent="0.2">
      <c r="A146" s="44"/>
      <c r="B146" s="45"/>
      <c r="C146" s="44"/>
      <c r="D146" s="46"/>
    </row>
    <row r="147" spans="1:4" x14ac:dyDescent="0.2">
      <c r="A147" s="44"/>
      <c r="B147" s="45"/>
      <c r="C147" s="44"/>
      <c r="D147" s="46"/>
    </row>
    <row r="148" spans="1:4" x14ac:dyDescent="0.2">
      <c r="A148" s="44"/>
      <c r="B148" s="45"/>
      <c r="C148" s="44"/>
      <c r="D148" s="46"/>
    </row>
    <row r="149" spans="1:4" x14ac:dyDescent="0.2">
      <c r="A149" s="44"/>
      <c r="B149" s="45"/>
      <c r="C149" s="44"/>
      <c r="D149" s="46"/>
    </row>
    <row r="150" spans="1:4" x14ac:dyDescent="0.2">
      <c r="A150" s="44"/>
      <c r="B150" s="45"/>
      <c r="C150" s="44"/>
      <c r="D150" s="46"/>
    </row>
    <row r="151" spans="1:4" x14ac:dyDescent="0.2">
      <c r="A151" s="44"/>
      <c r="B151" s="45"/>
      <c r="C151" s="44"/>
      <c r="D151" s="4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Import SSP</vt:lpstr>
      <vt:lpstr>Impact Report</vt:lpstr>
      <vt:lpstr>Attack rate</vt:lpstr>
      <vt:lpstr>Averted Cavities</vt:lpstr>
      <vt:lpstr>Retention Rate</vt:lpstr>
      <vt:lpstr>'Import SSP'!_GoBack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2020-01-07T14:54:47Z</dcterms:created>
  <dcterms:modified xsi:type="dcterms:W3CDTF">2020-01-21T19:49:39Z</dcterms:modified>
</cp:coreProperties>
</file>